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hidePivotFieldList="1"/>
  <mc:AlternateContent xmlns:mc="http://schemas.openxmlformats.org/markup-compatibility/2006">
    <mc:Choice Requires="x15">
      <x15ac:absPath xmlns:x15ac="http://schemas.microsoft.com/office/spreadsheetml/2010/11/ac" url="N:\Projets01\DCF_RI\1. Résultats trimestriels\2024\T4 2024\1. Docs en ligne\"/>
    </mc:Choice>
  </mc:AlternateContent>
  <xr:revisionPtr revIDLastSave="0" documentId="13_ncr:1_{96E55C8C-C468-4369-AC36-9214F4ADAB7D}" xr6:coauthVersionLast="47" xr6:coauthVersionMax="47" xr10:uidLastSave="{00000000-0000-0000-0000-000000000000}"/>
  <bookViews>
    <workbookView xWindow="-120" yWindow="-120" windowWidth="29040" windowHeight="15840" tabRatio="893" activeTab="6" xr2:uid="{00000000-000D-0000-FFFF-FFFF00000000}"/>
  </bookViews>
  <sheets>
    <sheet name="Intro" sheetId="1" r:id="rId1"/>
    <sheet name="CASA stated" sheetId="2" r:id="rId2"/>
    <sheet name="CASA underlying" sheetId="3" r:id="rId3"/>
    <sheet name="CASA Actual vs Consensus" sheetId="4" r:id="rId4"/>
    <sheet name="CASA Specif items" sheetId="21" r:id="rId5"/>
    <sheet name="Capital" sheetId="6" r:id="rId6"/>
    <sheet name="GCA stated" sheetId="7" r:id="rId7"/>
    <sheet name="GCA underlying" sheetId="8" r:id="rId8"/>
  </sheets>
  <definedNames>
    <definedName name="_EXPORT31_1_1441245599337.040871_459709954.186485___256_9758" localSheetId="4" hidden="1">'CASA Specif items'!$A$3:$K$39</definedName>
    <definedName name="_EXPORT31_1_1442223670488.169756_395919777.624755" localSheetId="4" hidden="1">'CASA Specif items'!$A$3:$F$39</definedName>
    <definedName name="_EXPORT31_1_1625207084138.708035_223503797.124993" localSheetId="4" hidden="1">'CASA Specif items'!$A$3:$F$13</definedName>
    <definedName name="_EXPORT31_1_2720223077907.94144_223077907.94144" localSheetId="4" hidden="1">'CASA Specif items'!$A$3:$F$39</definedName>
    <definedName name="_EXPORT31_1_2858207084093.140064_207084093.140064" localSheetId="4" hidden="1">'CASA Specif items'!$A$3:$F$13</definedName>
    <definedName name="_EXPORT31_1_3085199649371.815133_199982023.787792" localSheetId="4" hidden="1">'CASA Specif items'!$A$1:$D$13</definedName>
    <definedName name="_EXPORT31_1_4471256252390.41744_262349773.150092" localSheetId="4" hidden="1">'CASA Specif items'!$A$3:$K$39</definedName>
    <definedName name="_EXPORT31_1_4683257359492.5912_257359492.5912" localSheetId="4" hidden="1">'CASA Specif items'!$A$39:$A$39</definedName>
    <definedName name="_EXPORT31_1_6215223582961.08797_267295382.638012___872" localSheetId="4" hidden="1">'CASA Specif items'!$A$3:$F$38</definedName>
    <definedName name="_EXPORT31_1_6714245521385.216779_444319605.538718___601" localSheetId="4" hidden="1">'CASA Specif items'!$A$3:$K$38</definedName>
    <definedName name="_EXPORT31_1_8110256168385.955155_256252030.893014" localSheetId="4" hidden="1">'CASA Specif items'!$C$3:$K$38</definedName>
    <definedName name="_EXPORT31_1_9386191704344.478514_193264509.117268" localSheetId="4" hidden="1">'CASA Specif items'!$A$3:$F$13</definedName>
    <definedName name="_EXPORT31_4_889257359417.911865_318706206.432269" localSheetId="4" hidden="1">'CASA Specif items'!$A$1</definedName>
    <definedName name="_xlnm._FilterDatabase" localSheetId="4" hidden="1">'CASA Specif items'!#REF!</definedName>
    <definedName name="_UNDO_UPS_" hidden="1">#REF!</definedName>
    <definedName name="_UNDO_UPS_SEL_" hidden="1">#REF!</definedName>
    <definedName name="_UNDO31X31X_" hidden="1">#REF!</definedName>
    <definedName name="anscount" hidden="1">1</definedName>
    <definedName name="EV__LASTREFTIME__" hidden="1">39038.7291087963</definedName>
    <definedName name="limcount" hidden="1">1</definedName>
    <definedName name="qsdqsdq" localSheetId="4" hidden="1">#REF!</definedName>
    <definedName name="qsdqsdq" hidden="1">#REF!</definedName>
    <definedName name="sencount" hidden="1">2</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items'!$L:$XFD</definedName>
    <definedName name="Z_AE0551AA_ED4A_4E4E_9204_ABCC3128348B_.wvu.Rows" localSheetId="4" hidden="1">'CASA Specif items'!$40:$1048576,'CASA Specif items'!#REF!,'CASA Specif items'!#REF!,'CASA Specif items'!#REF!,'CASA Specif items'!#REF!,'CASA Specif items'!$11:$12,'CASA Specif items'!#REF!,'CASA Specif items'!#REF!,'CASA Specif items'!$18:$20,'CASA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Z_FE31E53D_63A7_44A8_B589_08D754541214_.wvu.Cols" localSheetId="4" hidden="1">'CASA Specif items'!$H:$K,'CASA Specif items'!$L:$XFD</definedName>
    <definedName name="Z_FE31E53D_63A7_44A8_B589_08D754541214_.wvu.Rows" localSheetId="4" hidden="1">'CASA Specif items'!$40:$1048576,'CASA Specif items'!#REF!,'CASA Specif items'!#REF!,'CASA Specif items'!#REF!,'CASA Specif items'!#REF!,'CASA Specif items'!#REF!,'CASA Specif items'!$11:$12,'CASA Specif items'!#REF!,'CASA Specif items'!#REF!,'CASA Specif items'!$18:$20,'CASA Specif items'!$21:$26,'CASA Specif items'!#REF!,'CASA Specif items'!#REF!,'CASA Specif items'!$31:$31,'CASA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41" i="8" l="1"/>
  <c r="BG42" i="8"/>
  <c r="BG43" i="8"/>
  <c r="BG44" i="8"/>
  <c r="BG45" i="8"/>
  <c r="BG46" i="8"/>
  <c r="BG47" i="8"/>
  <c r="BG48" i="8"/>
  <c r="BG49" i="8"/>
  <c r="BG50" i="8"/>
  <c r="BG51" i="8"/>
  <c r="BG52" i="8"/>
  <c r="BG53" i="8"/>
  <c r="BG54" i="8"/>
  <c r="BG55" i="8"/>
  <c r="BG56" i="8"/>
  <c r="BG40" i="8"/>
  <c r="BG19" i="8"/>
  <c r="BG21" i="8"/>
  <c r="BG22" i="8"/>
  <c r="BG24" i="8"/>
  <c r="BG25" i="8"/>
  <c r="BG26" i="8"/>
  <c r="BG27" i="8"/>
  <c r="BG28" i="8"/>
  <c r="BG29" i="8"/>
  <c r="BG30" i="8"/>
  <c r="BG31" i="8"/>
  <c r="BG32" i="8"/>
  <c r="BG18" i="8"/>
  <c r="BH55" i="8"/>
  <c r="BH54" i="8"/>
  <c r="BH53" i="8"/>
  <c r="BH52" i="8"/>
  <c r="BH51" i="8"/>
  <c r="BH50" i="8"/>
  <c r="BH49" i="8"/>
  <c r="BH48" i="8"/>
  <c r="BH47" i="8"/>
  <c r="BH46" i="8"/>
  <c r="BH45" i="8"/>
  <c r="BH44" i="8"/>
  <c r="BH43" i="8"/>
  <c r="BH42" i="8"/>
  <c r="BH41" i="8"/>
  <c r="BH40" i="8"/>
  <c r="BH19" i="8"/>
  <c r="BH20" i="8"/>
  <c r="BH21" i="8"/>
  <c r="BH22" i="8"/>
  <c r="BH23" i="8"/>
  <c r="BH24" i="8"/>
  <c r="BH25" i="8"/>
  <c r="BH26" i="8"/>
  <c r="BH27" i="8"/>
  <c r="BH28" i="8"/>
  <c r="BH29" i="8"/>
  <c r="BH30" i="8"/>
  <c r="BH31" i="8"/>
  <c r="BH32" i="8"/>
  <c r="BH18" i="8"/>
  <c r="BG53" i="7"/>
  <c r="BG55" i="7"/>
  <c r="BG54" i="7"/>
  <c r="BG52" i="7"/>
  <c r="BG51" i="7"/>
  <c r="BG50" i="7"/>
  <c r="BG49" i="7"/>
  <c r="BG48" i="7"/>
  <c r="BG47" i="7"/>
  <c r="BG46" i="7"/>
  <c r="BG45" i="7"/>
  <c r="BG44" i="7"/>
  <c r="BG43" i="7"/>
  <c r="BG42" i="7"/>
  <c r="BG41" i="7"/>
  <c r="BG40" i="7"/>
  <c r="BG19" i="7"/>
  <c r="BG20" i="7"/>
  <c r="BG21" i="7"/>
  <c r="BG22" i="7"/>
  <c r="BG23" i="7"/>
  <c r="BG24" i="7"/>
  <c r="BG25" i="7"/>
  <c r="BG26" i="7"/>
  <c r="BG27" i="7"/>
  <c r="BG28" i="7"/>
  <c r="BG29" i="7"/>
  <c r="BG30" i="7"/>
  <c r="BG31" i="7"/>
  <c r="BG32" i="7"/>
  <c r="BG18" i="7"/>
  <c r="BF55" i="7"/>
  <c r="BF54" i="7"/>
  <c r="BF53" i="7"/>
  <c r="BF52" i="7"/>
  <c r="BF51" i="7"/>
  <c r="BF50" i="7"/>
  <c r="BF49" i="7"/>
  <c r="BF48" i="7"/>
  <c r="BF47" i="7"/>
  <c r="BF46" i="7"/>
  <c r="BF45" i="7"/>
  <c r="BF44" i="7"/>
  <c r="BF43" i="7"/>
  <c r="BF42" i="7"/>
  <c r="BF41" i="7"/>
  <c r="BF40" i="7"/>
  <c r="BF19" i="7"/>
  <c r="BF20" i="7"/>
  <c r="BF21" i="7"/>
  <c r="BF22" i="7"/>
  <c r="BF23" i="7"/>
  <c r="BF24" i="7"/>
  <c r="BF25" i="7"/>
  <c r="BF26" i="7"/>
  <c r="BF27" i="7"/>
  <c r="BF28" i="7"/>
  <c r="BF29" i="7"/>
  <c r="BF30" i="7"/>
  <c r="BF31" i="7"/>
  <c r="BF32" i="7"/>
  <c r="BF18" i="7"/>
  <c r="AR12" i="6"/>
  <c r="AP41" i="6"/>
  <c r="BG38" i="8"/>
  <c r="BG16" i="8"/>
  <c r="BE38" i="8"/>
  <c r="BD3" i="8"/>
  <c r="BD16" i="8" s="1"/>
  <c r="BD38" i="8" s="1"/>
  <c r="BG35" i="7"/>
  <c r="BF397" i="7"/>
  <c r="BF396" i="7"/>
  <c r="BF395" i="7"/>
  <c r="BF394" i="7"/>
  <c r="BF393" i="7"/>
  <c r="BF392" i="7"/>
  <c r="BF391" i="7"/>
  <c r="BF390" i="7"/>
  <c r="BF389" i="7"/>
  <c r="BF388" i="7"/>
  <c r="BF387" i="7"/>
  <c r="BF386" i="7"/>
  <c r="BF385" i="7"/>
  <c r="BF384" i="7"/>
  <c r="BF383" i="7"/>
  <c r="BF382" i="7"/>
  <c r="BF381" i="7"/>
  <c r="BF380" i="7"/>
  <c r="BF379" i="7"/>
  <c r="BF377" i="7"/>
  <c r="BF372" i="7"/>
  <c r="BF371" i="7"/>
  <c r="BF370" i="7"/>
  <c r="BF369" i="7"/>
  <c r="BF368" i="7"/>
  <c r="BF367" i="7"/>
  <c r="BF366" i="7"/>
  <c r="BF365" i="7"/>
  <c r="BF364" i="7"/>
  <c r="BF363" i="7"/>
  <c r="BF362" i="7"/>
  <c r="BF361" i="7"/>
  <c r="BF360" i="7"/>
  <c r="BF359" i="7"/>
  <c r="BF357" i="7"/>
  <c r="BF352" i="7"/>
  <c r="BF351" i="7"/>
  <c r="BF350" i="7"/>
  <c r="BF349" i="7"/>
  <c r="BF348" i="7"/>
  <c r="BF347" i="7"/>
  <c r="BF346" i="7"/>
  <c r="BF345" i="7"/>
  <c r="BF344" i="7"/>
  <c r="BF343" i="7"/>
  <c r="BF342" i="7"/>
  <c r="BF341" i="7"/>
  <c r="BF340" i="7"/>
  <c r="BF339" i="7"/>
  <c r="BF337" i="7"/>
  <c r="BF333" i="7"/>
  <c r="BF332" i="7"/>
  <c r="BF331" i="7"/>
  <c r="BF330" i="7"/>
  <c r="BF329" i="7"/>
  <c r="BF328" i="7"/>
  <c r="BF327" i="7"/>
  <c r="BF326" i="7"/>
  <c r="BF325" i="7"/>
  <c r="BF324" i="7"/>
  <c r="BF323" i="7"/>
  <c r="BF322" i="7"/>
  <c r="BF321" i="7"/>
  <c r="BF320" i="7"/>
  <c r="BF319" i="7"/>
  <c r="BF318" i="7"/>
  <c r="BF317" i="7"/>
  <c r="BF315" i="7"/>
  <c r="BF311" i="7"/>
  <c r="BF310" i="7"/>
  <c r="BF309" i="7"/>
  <c r="BF308" i="7"/>
  <c r="BF307" i="7"/>
  <c r="BF306" i="7"/>
  <c r="BF305" i="7"/>
  <c r="BF304" i="7"/>
  <c r="BF303" i="7"/>
  <c r="BF302" i="7"/>
  <c r="BF301" i="7"/>
  <c r="BF300" i="7"/>
  <c r="BF299" i="7"/>
  <c r="BF298" i="7"/>
  <c r="BF297" i="7"/>
  <c r="BF296" i="7"/>
  <c r="BF295" i="7"/>
  <c r="BF293" i="7"/>
  <c r="BF289" i="7"/>
  <c r="BF288" i="7"/>
  <c r="BF287" i="7"/>
  <c r="BF286" i="7"/>
  <c r="BF285" i="7"/>
  <c r="BF284" i="7"/>
  <c r="BF283" i="7"/>
  <c r="BF282" i="7"/>
  <c r="BF281" i="7"/>
  <c r="BF280" i="7"/>
  <c r="BF279" i="7"/>
  <c r="BF278" i="7"/>
  <c r="BF277" i="7"/>
  <c r="BF276" i="7"/>
  <c r="BF275" i="7"/>
  <c r="BF274" i="7"/>
  <c r="BF273" i="7"/>
  <c r="BF271" i="7"/>
  <c r="BF267" i="7"/>
  <c r="BF266" i="7"/>
  <c r="BF265" i="7"/>
  <c r="BF264" i="7"/>
  <c r="BF263" i="7"/>
  <c r="BF262" i="7"/>
  <c r="BF261" i="7"/>
  <c r="BF260" i="7"/>
  <c r="BF259" i="7"/>
  <c r="BF258" i="7"/>
  <c r="BF257" i="7"/>
  <c r="BF256" i="7"/>
  <c r="BF255" i="7"/>
  <c r="BF254" i="7"/>
  <c r="BF253" i="7"/>
  <c r="BF252" i="7"/>
  <c r="BF251" i="7"/>
  <c r="BF249" i="7"/>
  <c r="BF244" i="7"/>
  <c r="BF243" i="7"/>
  <c r="BF242" i="7"/>
  <c r="BF241" i="7"/>
  <c r="BF240" i="7"/>
  <c r="BF239" i="7"/>
  <c r="BF238" i="7"/>
  <c r="BF237" i="7"/>
  <c r="BF236" i="7"/>
  <c r="BF235" i="7"/>
  <c r="BF234" i="7"/>
  <c r="BF233" i="7"/>
  <c r="BF232" i="7"/>
  <c r="BF231" i="7"/>
  <c r="BF229" i="7"/>
  <c r="BF225" i="7"/>
  <c r="BF224" i="7"/>
  <c r="BF223" i="7"/>
  <c r="BF222" i="7"/>
  <c r="BF221" i="7"/>
  <c r="BF220" i="7"/>
  <c r="BF219" i="7"/>
  <c r="BF218" i="7"/>
  <c r="BF217" i="7"/>
  <c r="BF216" i="7"/>
  <c r="BF215" i="7"/>
  <c r="BF214" i="7"/>
  <c r="BF213" i="7"/>
  <c r="BF212" i="7"/>
  <c r="BF210" i="7"/>
  <c r="BF206" i="7"/>
  <c r="BF205" i="7"/>
  <c r="BF204" i="7"/>
  <c r="BF203" i="7"/>
  <c r="BF202" i="7"/>
  <c r="BF201" i="7"/>
  <c r="BF200" i="7"/>
  <c r="BF199" i="7"/>
  <c r="BF198" i="7"/>
  <c r="BF197" i="7"/>
  <c r="BF196" i="7"/>
  <c r="BF195" i="7"/>
  <c r="BF194" i="7"/>
  <c r="BF193" i="7"/>
  <c r="BF191" i="7"/>
  <c r="BF186" i="7"/>
  <c r="BF185" i="7"/>
  <c r="BF184" i="7"/>
  <c r="BF183" i="7"/>
  <c r="BF182" i="7"/>
  <c r="BF181" i="7"/>
  <c r="BF180" i="7"/>
  <c r="BF179" i="7"/>
  <c r="BF178" i="7"/>
  <c r="BF177" i="7"/>
  <c r="BF176" i="7"/>
  <c r="BF175" i="7"/>
  <c r="BF174" i="7"/>
  <c r="BF172" i="7"/>
  <c r="BF168" i="7"/>
  <c r="BF167" i="7"/>
  <c r="BF166" i="7"/>
  <c r="BF165" i="7"/>
  <c r="BF164" i="7"/>
  <c r="BF163" i="7"/>
  <c r="BF162" i="7"/>
  <c r="BF161" i="7"/>
  <c r="BF160" i="7"/>
  <c r="BF159" i="7"/>
  <c r="BF158" i="7"/>
  <c r="BF157" i="7"/>
  <c r="BF156" i="7"/>
  <c r="BF155" i="7"/>
  <c r="BF153" i="7"/>
  <c r="BF149" i="7"/>
  <c r="BF148" i="7"/>
  <c r="BF147" i="7"/>
  <c r="BF146" i="7"/>
  <c r="BF145" i="7"/>
  <c r="BF144" i="7"/>
  <c r="BF143" i="7"/>
  <c r="BF142" i="7"/>
  <c r="BF141" i="7"/>
  <c r="BF140" i="7"/>
  <c r="BF139" i="7"/>
  <c r="BF138" i="7"/>
  <c r="BF137" i="7"/>
  <c r="BF136" i="7"/>
  <c r="BF134" i="7"/>
  <c r="BF129" i="7"/>
  <c r="BF128" i="7"/>
  <c r="BF127" i="7"/>
  <c r="BF126" i="7"/>
  <c r="BF125" i="7"/>
  <c r="BF124" i="7"/>
  <c r="BF123" i="7"/>
  <c r="BF122" i="7"/>
  <c r="BF121" i="7"/>
  <c r="BF120" i="7"/>
  <c r="BF119" i="7"/>
  <c r="BF118" i="7"/>
  <c r="BF117" i="7"/>
  <c r="BF116" i="7"/>
  <c r="BF115" i="7"/>
  <c r="BF114" i="7"/>
  <c r="BF112" i="7"/>
  <c r="BF107" i="7"/>
  <c r="BF106" i="7"/>
  <c r="BF105" i="7"/>
  <c r="BF104" i="7"/>
  <c r="BF103" i="7"/>
  <c r="BF102" i="7"/>
  <c r="BF101" i="7"/>
  <c r="BF100" i="7"/>
  <c r="BF99" i="7"/>
  <c r="BF98" i="7"/>
  <c r="BF97" i="7"/>
  <c r="BF96" i="7"/>
  <c r="BF95" i="7"/>
  <c r="BF94" i="7"/>
  <c r="BF92" i="7"/>
  <c r="BF87" i="7"/>
  <c r="BF86" i="7"/>
  <c r="BF85" i="7"/>
  <c r="BF84" i="7"/>
  <c r="BF83" i="7"/>
  <c r="BF82" i="7"/>
  <c r="BF81" i="7"/>
  <c r="BF80" i="7"/>
  <c r="BF79" i="7"/>
  <c r="BF78" i="7"/>
  <c r="BF77" i="7"/>
  <c r="BF76" i="7"/>
  <c r="BF75" i="7"/>
  <c r="BF74" i="7"/>
  <c r="BF72" i="7"/>
  <c r="BF35" i="7"/>
  <c r="BF14" i="7"/>
  <c r="BE46" i="7"/>
  <c r="BI46" i="7" s="1"/>
  <c r="BE56" i="7"/>
  <c r="BI56" i="7" s="1"/>
  <c r="BE53" i="7"/>
  <c r="BE52" i="7"/>
  <c r="BE51" i="7"/>
  <c r="BE49" i="7"/>
  <c r="BE41" i="7"/>
  <c r="BE27" i="7"/>
  <c r="BE26" i="7"/>
  <c r="BE25" i="7"/>
  <c r="BE24" i="7"/>
  <c r="BE23" i="7"/>
  <c r="BE38" i="7"/>
  <c r="BD3" i="7"/>
  <c r="BD16" i="7" s="1"/>
  <c r="BD38" i="7" s="1"/>
  <c r="BD2" i="7"/>
  <c r="BI23" i="7" l="1"/>
  <c r="BI49" i="7"/>
  <c r="BI26" i="7"/>
  <c r="BI52" i="7"/>
  <c r="BI24" i="7"/>
  <c r="BI27" i="7"/>
  <c r="BI53" i="7"/>
  <c r="BI41" i="7"/>
  <c r="BI25" i="7"/>
  <c r="BI51" i="7"/>
  <c r="BE50" i="7"/>
  <c r="BE22" i="7"/>
  <c r="BE18" i="7"/>
  <c r="BE21" i="7"/>
  <c r="BE48" i="7"/>
  <c r="BE32" i="7"/>
  <c r="BE20" i="7"/>
  <c r="BE47" i="7"/>
  <c r="BE30" i="7"/>
  <c r="BE40" i="7"/>
  <c r="BE45" i="7"/>
  <c r="BE31" i="7"/>
  <c r="BE19" i="7"/>
  <c r="BE29" i="7"/>
  <c r="BE44" i="7"/>
  <c r="BE28" i="7"/>
  <c r="BE55" i="7"/>
  <c r="BE43" i="7"/>
  <c r="BE54" i="7"/>
  <c r="BE42" i="7"/>
  <c r="BD2" i="8"/>
  <c r="BI44" i="7" l="1"/>
  <c r="BI54" i="7"/>
  <c r="BI47" i="7"/>
  <c r="BI43" i="7"/>
  <c r="BI20" i="7"/>
  <c r="BI55" i="7"/>
  <c r="BI32" i="7"/>
  <c r="BI50" i="7"/>
  <c r="BI28" i="7"/>
  <c r="BI29" i="7"/>
  <c r="BI48" i="7"/>
  <c r="BI31" i="7"/>
  <c r="BI18" i="7"/>
  <c r="BI19" i="7"/>
  <c r="BI21" i="7"/>
  <c r="BI45" i="7"/>
  <c r="BI40" i="7"/>
  <c r="BI42" i="7"/>
  <c r="BI30" i="7"/>
  <c r="BI22" i="7"/>
  <c r="BI377" i="3" l="1"/>
  <c r="BG377" i="3"/>
  <c r="BI374" i="3"/>
  <c r="BI373" i="3"/>
  <c r="BK372" i="3"/>
  <c r="BI372" i="3"/>
  <c r="BG372" i="3"/>
  <c r="BK371" i="3"/>
  <c r="BI371" i="3"/>
  <c r="BG371" i="3"/>
  <c r="BK370" i="3"/>
  <c r="BI370" i="3"/>
  <c r="BG370" i="3"/>
  <c r="BK369" i="3"/>
  <c r="BI369" i="3"/>
  <c r="BG369" i="3"/>
  <c r="BK368" i="3"/>
  <c r="BI368" i="3"/>
  <c r="BG368" i="3"/>
  <c r="BK367" i="3"/>
  <c r="BI367" i="3"/>
  <c r="BG367" i="3"/>
  <c r="BK366" i="3"/>
  <c r="BI366" i="3"/>
  <c r="BG366" i="3"/>
  <c r="BK365" i="3"/>
  <c r="BI365" i="3"/>
  <c r="BG365" i="3"/>
  <c r="BK364" i="3"/>
  <c r="BI364" i="3"/>
  <c r="BG364" i="3"/>
  <c r="BK363" i="3"/>
  <c r="BI363" i="3"/>
  <c r="BG363" i="3"/>
  <c r="BK362" i="3"/>
  <c r="BI362" i="3"/>
  <c r="BG362" i="3"/>
  <c r="BK361" i="3"/>
  <c r="BI361" i="3"/>
  <c r="BG361" i="3"/>
  <c r="BK360" i="3"/>
  <c r="BI360" i="3"/>
  <c r="BG360" i="3"/>
  <c r="BK359" i="3"/>
  <c r="BI359" i="3"/>
  <c r="BG359" i="3"/>
  <c r="BI357" i="3"/>
  <c r="BG357" i="3"/>
  <c r="BI337" i="3"/>
  <c r="BG337" i="3"/>
  <c r="BI315" i="3"/>
  <c r="BG315" i="3"/>
  <c r="BK294" i="3"/>
  <c r="BI293" i="3"/>
  <c r="BG293" i="3"/>
  <c r="BI284" i="3"/>
  <c r="BI280" i="3"/>
  <c r="BI271" i="3"/>
  <c r="BG271" i="3"/>
  <c r="BI263" i="3"/>
  <c r="BI259" i="3"/>
  <c r="BI255" i="3"/>
  <c r="BI251" i="3"/>
  <c r="BI249" i="3"/>
  <c r="BG249" i="3"/>
  <c r="BK245" i="3"/>
  <c r="BI242" i="3"/>
  <c r="BI234" i="3"/>
  <c r="BI229" i="3"/>
  <c r="BG229" i="3"/>
  <c r="BI210" i="3"/>
  <c r="BG210" i="3"/>
  <c r="BI201" i="3"/>
  <c r="BI197" i="3"/>
  <c r="BI191" i="3"/>
  <c r="BG191" i="3"/>
  <c r="BI184" i="3"/>
  <c r="BI180" i="3"/>
  <c r="BI176" i="3"/>
  <c r="BI172" i="3"/>
  <c r="BG172" i="3"/>
  <c r="BI155" i="3"/>
  <c r="BI153" i="3"/>
  <c r="BG153" i="3"/>
  <c r="BI134" i="3"/>
  <c r="BG134" i="3"/>
  <c r="BI129" i="3"/>
  <c r="BI112" i="3"/>
  <c r="BG112" i="3"/>
  <c r="BI104" i="3"/>
  <c r="BI100" i="3"/>
  <c r="BI96" i="3"/>
  <c r="BI92" i="3"/>
  <c r="BG92" i="3"/>
  <c r="BI72" i="3"/>
  <c r="BG72" i="3"/>
  <c r="BI58" i="3"/>
  <c r="BI54" i="3"/>
  <c r="BG54" i="3"/>
  <c r="BI42" i="3"/>
  <c r="BI35" i="3"/>
  <c r="BG35" i="3"/>
  <c r="BI14" i="3"/>
  <c r="BG14" i="3"/>
  <c r="BI392" i="3"/>
  <c r="BI384" i="3"/>
  <c r="BI380" i="3"/>
  <c r="BE377" i="3"/>
  <c r="BE357" i="3"/>
  <c r="BI350" i="3"/>
  <c r="BI346" i="3"/>
  <c r="BI342" i="3"/>
  <c r="BE337" i="3"/>
  <c r="BI329" i="3"/>
  <c r="BI325" i="3"/>
  <c r="BI321" i="3"/>
  <c r="BI317" i="3"/>
  <c r="BE315" i="3"/>
  <c r="BI308" i="3"/>
  <c r="BI304" i="3"/>
  <c r="BI300" i="3"/>
  <c r="BE293" i="3"/>
  <c r="BE271" i="3"/>
  <c r="BE249" i="3"/>
  <c r="BE229" i="3"/>
  <c r="BI225" i="3"/>
  <c r="BI217" i="3"/>
  <c r="BE210" i="3"/>
  <c r="BE191" i="3"/>
  <c r="BE172" i="3"/>
  <c r="BI167" i="3"/>
  <c r="BI163" i="3"/>
  <c r="BE153" i="3"/>
  <c r="BI146" i="3"/>
  <c r="BE134" i="3"/>
  <c r="BI125" i="3"/>
  <c r="BI121" i="3"/>
  <c r="BE112" i="3"/>
  <c r="BE92" i="3"/>
  <c r="BI74" i="3"/>
  <c r="BE72" i="3"/>
  <c r="BI66" i="3"/>
  <c r="BI62" i="3"/>
  <c r="BE54" i="3"/>
  <c r="BI50" i="3"/>
  <c r="BE35" i="3"/>
  <c r="BI24" i="3"/>
  <c r="BI20" i="3"/>
  <c r="BI16" i="3"/>
  <c r="BD14" i="3"/>
  <c r="BD92" i="3" s="1"/>
  <c r="BD3" i="3"/>
  <c r="BD2" i="3" s="1"/>
  <c r="BK294" i="2"/>
  <c r="BK245" i="2"/>
  <c r="BI381" i="2"/>
  <c r="BI382" i="2"/>
  <c r="BI385" i="2"/>
  <c r="BI386" i="2"/>
  <c r="BI392" i="2"/>
  <c r="BI393" i="2"/>
  <c r="BI394" i="2"/>
  <c r="BI379" i="2"/>
  <c r="BI340" i="2"/>
  <c r="BI341" i="2"/>
  <c r="BI346" i="2"/>
  <c r="BI347" i="2"/>
  <c r="BI351" i="2"/>
  <c r="BI352" i="2"/>
  <c r="BI339" i="2"/>
  <c r="BI322" i="2"/>
  <c r="BI323" i="2"/>
  <c r="BI324" i="2"/>
  <c r="BI327" i="2"/>
  <c r="BI328" i="2"/>
  <c r="BI296" i="2"/>
  <c r="BI301" i="2"/>
  <c r="BI302" i="2"/>
  <c r="BI303" i="2"/>
  <c r="BI308" i="2"/>
  <c r="BI309" i="2"/>
  <c r="BI214" i="2"/>
  <c r="BI374" i="2"/>
  <c r="BI373" i="2"/>
  <c r="BI372" i="2"/>
  <c r="BI371" i="2"/>
  <c r="BI370" i="2"/>
  <c r="BI369" i="2"/>
  <c r="BI368" i="2"/>
  <c r="BI367" i="2"/>
  <c r="BI366" i="2"/>
  <c r="BI365" i="2"/>
  <c r="BI364" i="2"/>
  <c r="BI363" i="2"/>
  <c r="BI362" i="2"/>
  <c r="BI361" i="2"/>
  <c r="BI360" i="2"/>
  <c r="BI359" i="2"/>
  <c r="BI14" i="2"/>
  <c r="BK372" i="2"/>
  <c r="BK371" i="2"/>
  <c r="BK370" i="2"/>
  <c r="BK369" i="2"/>
  <c r="BK368" i="2"/>
  <c r="BK367" i="2"/>
  <c r="BK366" i="2"/>
  <c r="BK365" i="2"/>
  <c r="BK364" i="2"/>
  <c r="BK363" i="2"/>
  <c r="BK362" i="2"/>
  <c r="BK361" i="2"/>
  <c r="BK360" i="2"/>
  <c r="BK359" i="2"/>
  <c r="BI391" i="2"/>
  <c r="BI380" i="2"/>
  <c r="BI350" i="2"/>
  <c r="BI349" i="2"/>
  <c r="BI348" i="2"/>
  <c r="BI344" i="2"/>
  <c r="BI332" i="2"/>
  <c r="BI331" i="2"/>
  <c r="BI330" i="2"/>
  <c r="BI329" i="2"/>
  <c r="BI326" i="2"/>
  <c r="BI325" i="2"/>
  <c r="BI321" i="2"/>
  <c r="BI319" i="2"/>
  <c r="BI318" i="2"/>
  <c r="BI317" i="2"/>
  <c r="BI310" i="2"/>
  <c r="BI306" i="2"/>
  <c r="BI305" i="2"/>
  <c r="BI304" i="2"/>
  <c r="BI300" i="2"/>
  <c r="BI299" i="2"/>
  <c r="BI288" i="2"/>
  <c r="BI287" i="2"/>
  <c r="BI286" i="2"/>
  <c r="BI285" i="2"/>
  <c r="BI284" i="2"/>
  <c r="BI283" i="2"/>
  <c r="BI281" i="2"/>
  <c r="BI280" i="2"/>
  <c r="BI279" i="2"/>
  <c r="BI278" i="2"/>
  <c r="BI277" i="2"/>
  <c r="BI266" i="2"/>
  <c r="BI265" i="2"/>
  <c r="BI263" i="2"/>
  <c r="BI262" i="2"/>
  <c r="BI261" i="2"/>
  <c r="BI260" i="2"/>
  <c r="BI259" i="2"/>
  <c r="BI258" i="2"/>
  <c r="BI256" i="2"/>
  <c r="BI255" i="2"/>
  <c r="BI253" i="2"/>
  <c r="BI251" i="2"/>
  <c r="BI244" i="2"/>
  <c r="BI243" i="2"/>
  <c r="BI242" i="2"/>
  <c r="BI241" i="2"/>
  <c r="BI240" i="2"/>
  <c r="BI238" i="2"/>
  <c r="BI237" i="2"/>
  <c r="BI236" i="2"/>
  <c r="BI235" i="2"/>
  <c r="BI234" i="2"/>
  <c r="BI231" i="2"/>
  <c r="BI225" i="2"/>
  <c r="BI224" i="2"/>
  <c r="BI223" i="2"/>
  <c r="BI222" i="2"/>
  <c r="BI221" i="2"/>
  <c r="BI220" i="2"/>
  <c r="BI218" i="2"/>
  <c r="BI217" i="2"/>
  <c r="BI216" i="2"/>
  <c r="BI215" i="2"/>
  <c r="BI205" i="2"/>
  <c r="BI204" i="2"/>
  <c r="BI203" i="2"/>
  <c r="BI202" i="2"/>
  <c r="BI201" i="2"/>
  <c r="BI200" i="2"/>
  <c r="BI198" i="2"/>
  <c r="BI197" i="2"/>
  <c r="BI196" i="2"/>
  <c r="BI194" i="2"/>
  <c r="BI193" i="2"/>
  <c r="BI185" i="2"/>
  <c r="BI183" i="2"/>
  <c r="BI182" i="2"/>
  <c r="BI181" i="2"/>
  <c r="BI180" i="2"/>
  <c r="BI178" i="2"/>
  <c r="BI177" i="2"/>
  <c r="BI176" i="2"/>
  <c r="BI175" i="2"/>
  <c r="BI174" i="2"/>
  <c r="BI168" i="2"/>
  <c r="BI166" i="2"/>
  <c r="BI165" i="2"/>
  <c r="BI164" i="2"/>
  <c r="BI163" i="2"/>
  <c r="BI162" i="2"/>
  <c r="BI161" i="2"/>
  <c r="BI159" i="2"/>
  <c r="BI158" i="2"/>
  <c r="BI157" i="2"/>
  <c r="BI155" i="2"/>
  <c r="BI149" i="2"/>
  <c r="BI148" i="2"/>
  <c r="BI146" i="2"/>
  <c r="BI145" i="2"/>
  <c r="BI144" i="2"/>
  <c r="BI143" i="2"/>
  <c r="BI142" i="2"/>
  <c r="BI141" i="2"/>
  <c r="BI139" i="2"/>
  <c r="BI137" i="2"/>
  <c r="BI136" i="2"/>
  <c r="BI129" i="2"/>
  <c r="BI128" i="2"/>
  <c r="BI127" i="2"/>
  <c r="BI126" i="2"/>
  <c r="BI125" i="2"/>
  <c r="BI124" i="2"/>
  <c r="BI122" i="2"/>
  <c r="BI121" i="2"/>
  <c r="BI120" i="2"/>
  <c r="BI119" i="2"/>
  <c r="BI118" i="2"/>
  <c r="BI115" i="2"/>
  <c r="BI106" i="2"/>
  <c r="BI105" i="2"/>
  <c r="BI104" i="2"/>
  <c r="BI103" i="2"/>
  <c r="BI102" i="2"/>
  <c r="BI101" i="2"/>
  <c r="BI99" i="2"/>
  <c r="BI98" i="2"/>
  <c r="BI97" i="2"/>
  <c r="BI96" i="2"/>
  <c r="BI94" i="2"/>
  <c r="BI87" i="2"/>
  <c r="BI86" i="2"/>
  <c r="BI85" i="2"/>
  <c r="BI84" i="2"/>
  <c r="BI83" i="2"/>
  <c r="BI82" i="2"/>
  <c r="BI81" i="2"/>
  <c r="BI80" i="2"/>
  <c r="BI79" i="2"/>
  <c r="BI78" i="2"/>
  <c r="BI77" i="2"/>
  <c r="BI75" i="2"/>
  <c r="BI74" i="2"/>
  <c r="BI68" i="2"/>
  <c r="BI67" i="2"/>
  <c r="BI66" i="2"/>
  <c r="BI65" i="2"/>
  <c r="BI64" i="2"/>
  <c r="BI63" i="2"/>
  <c r="BI62" i="2"/>
  <c r="BI61" i="2"/>
  <c r="BI60" i="2"/>
  <c r="BI59" i="2"/>
  <c r="BI58" i="2"/>
  <c r="BI57" i="2"/>
  <c r="BI56" i="2"/>
  <c r="BI50" i="2"/>
  <c r="BI49" i="2"/>
  <c r="BI48" i="2"/>
  <c r="BI47" i="2"/>
  <c r="BI46" i="2"/>
  <c r="BI45" i="2"/>
  <c r="BI44" i="2"/>
  <c r="BI43" i="2"/>
  <c r="BI42" i="2"/>
  <c r="BI41" i="2"/>
  <c r="BI40" i="2"/>
  <c r="BI38" i="2"/>
  <c r="BI37" i="2"/>
  <c r="BI30" i="2"/>
  <c r="BI29" i="2"/>
  <c r="BI28" i="2"/>
  <c r="BI27" i="2"/>
  <c r="BI26" i="2"/>
  <c r="BI25" i="2"/>
  <c r="BI24" i="2"/>
  <c r="BI23" i="2"/>
  <c r="BI22" i="2"/>
  <c r="BI21" i="2"/>
  <c r="BI20" i="2"/>
  <c r="BI19" i="2"/>
  <c r="BI17" i="2"/>
  <c r="BI16" i="2"/>
  <c r="BE92" i="2"/>
  <c r="BI92" i="2" s="1"/>
  <c r="BI232" i="2" l="1"/>
  <c r="BI159" i="3"/>
  <c r="BI175" i="3"/>
  <c r="BI205" i="3"/>
  <c r="BI222" i="3"/>
  <c r="BI239" i="3"/>
  <c r="BI258" i="3"/>
  <c r="BI277" i="3"/>
  <c r="BI25" i="3"/>
  <c r="BI276" i="3"/>
  <c r="BI77" i="3"/>
  <c r="BI106" i="3"/>
  <c r="BI27" i="3"/>
  <c r="BI45" i="3"/>
  <c r="BI61" i="3"/>
  <c r="BI78" i="3"/>
  <c r="BI95" i="3"/>
  <c r="BI107" i="3"/>
  <c r="BI143" i="3"/>
  <c r="BI160" i="3"/>
  <c r="BI193" i="3"/>
  <c r="BI206" i="3"/>
  <c r="BK343" i="3"/>
  <c r="BI298" i="2"/>
  <c r="BI59" i="3"/>
  <c r="BI306" i="3"/>
  <c r="BI44" i="3"/>
  <c r="BI124" i="3"/>
  <c r="BI123" i="2"/>
  <c r="BI160" i="2"/>
  <c r="BI282" i="2"/>
  <c r="BI307" i="2"/>
  <c r="BI345" i="2"/>
  <c r="BI28" i="3"/>
  <c r="BI79" i="3"/>
  <c r="BK161" i="3"/>
  <c r="BI239" i="2"/>
  <c r="BI43" i="3"/>
  <c r="BI257" i="3"/>
  <c r="BI206" i="2"/>
  <c r="BI297" i="2"/>
  <c r="BI60" i="3"/>
  <c r="BI94" i="3"/>
  <c r="BI184" i="2"/>
  <c r="BI320" i="2"/>
  <c r="BI390" i="2"/>
  <c r="BI140" i="2"/>
  <c r="BI26" i="3"/>
  <c r="BI142" i="3"/>
  <c r="BI179" i="2"/>
  <c r="BI264" i="2"/>
  <c r="BI343" i="2"/>
  <c r="BI389" i="2"/>
  <c r="BK30" i="3"/>
  <c r="BI213" i="3"/>
  <c r="BK262" i="3"/>
  <c r="BI46" i="3"/>
  <c r="BI238" i="3"/>
  <c r="BI107" i="2"/>
  <c r="BI199" i="2"/>
  <c r="BI233" i="2"/>
  <c r="BI212" i="2"/>
  <c r="BI342" i="2"/>
  <c r="BI388" i="2"/>
  <c r="BI19" i="3"/>
  <c r="BI49" i="3"/>
  <c r="BI65" i="3"/>
  <c r="BI82" i="3"/>
  <c r="BI99" i="3"/>
  <c r="BI116" i="3"/>
  <c r="BK244" i="3"/>
  <c r="BI186" i="2"/>
  <c r="BI387" i="2"/>
  <c r="BI37" i="3"/>
  <c r="BK50" i="3"/>
  <c r="BI83" i="3"/>
  <c r="BK283" i="3"/>
  <c r="BI221" i="3"/>
  <c r="BI273" i="2"/>
  <c r="BK21" i="3"/>
  <c r="BI21" i="3"/>
  <c r="BI39" i="3"/>
  <c r="BI67" i="3"/>
  <c r="BI84" i="3"/>
  <c r="BI101" i="3"/>
  <c r="BI119" i="3"/>
  <c r="BI219" i="2"/>
  <c r="BI22" i="3"/>
  <c r="BI40" i="3"/>
  <c r="BI56" i="3"/>
  <c r="BI68" i="3"/>
  <c r="BI85" i="3"/>
  <c r="BI102" i="3"/>
  <c r="BI120" i="3"/>
  <c r="BK285" i="3"/>
  <c r="BI167" i="2"/>
  <c r="BI257" i="2"/>
  <c r="BI384" i="2"/>
  <c r="BI23" i="3"/>
  <c r="BK41" i="3"/>
  <c r="BI41" i="3"/>
  <c r="BI57" i="3"/>
  <c r="BI86" i="3"/>
  <c r="BI103" i="3"/>
  <c r="BK202" i="3"/>
  <c r="BI322" i="3"/>
  <c r="BI339" i="3"/>
  <c r="BI351" i="3"/>
  <c r="BI76" i="3"/>
  <c r="BI288" i="3"/>
  <c r="BI114" i="2"/>
  <c r="BI147" i="2"/>
  <c r="BI100" i="2"/>
  <c r="BI295" i="2"/>
  <c r="BI395" i="2"/>
  <c r="BI383" i="2"/>
  <c r="BK185" i="3"/>
  <c r="BI305" i="3"/>
  <c r="BI323" i="3"/>
  <c r="BI340" i="3"/>
  <c r="BI352" i="3"/>
  <c r="BI388" i="3"/>
  <c r="BI117" i="3"/>
  <c r="BI29" i="3"/>
  <c r="BI87" i="3"/>
  <c r="BI139" i="3"/>
  <c r="BI147" i="3"/>
  <c r="BI164" i="3"/>
  <c r="BI168" i="3"/>
  <c r="BI214" i="3"/>
  <c r="BI218" i="3"/>
  <c r="BI301" i="3"/>
  <c r="BI309" i="3"/>
  <c r="BI318" i="3"/>
  <c r="BI326" i="3"/>
  <c r="BI330" i="3"/>
  <c r="BI343" i="3"/>
  <c r="BI347" i="3"/>
  <c r="BI381" i="3"/>
  <c r="BI385" i="3"/>
  <c r="BI389" i="3"/>
  <c r="BI393" i="3"/>
  <c r="BE274" i="3"/>
  <c r="BI17" i="3"/>
  <c r="BI63" i="3"/>
  <c r="BI114" i="3"/>
  <c r="BI118" i="3"/>
  <c r="BI122" i="3"/>
  <c r="BI126" i="3"/>
  <c r="BI194" i="3"/>
  <c r="BI198" i="3"/>
  <c r="BI202" i="3"/>
  <c r="BI47" i="3"/>
  <c r="BI97" i="3"/>
  <c r="BI105" i="3"/>
  <c r="BI177" i="3"/>
  <c r="BI181" i="3"/>
  <c r="BI185" i="3"/>
  <c r="BI231" i="3"/>
  <c r="BI235" i="3"/>
  <c r="BI243" i="3"/>
  <c r="BI256" i="3"/>
  <c r="BI260" i="3"/>
  <c r="BI264" i="3"/>
  <c r="BI273" i="3"/>
  <c r="BI281" i="3"/>
  <c r="BI285" i="3"/>
  <c r="BI30" i="3"/>
  <c r="BI80" i="3"/>
  <c r="BI136" i="3"/>
  <c r="BI140" i="3"/>
  <c r="BI144" i="3"/>
  <c r="BI148" i="3"/>
  <c r="BI157" i="3"/>
  <c r="BI161" i="3"/>
  <c r="BI165" i="3"/>
  <c r="BI215" i="3"/>
  <c r="BI219" i="3"/>
  <c r="BI223" i="3"/>
  <c r="BI298" i="3"/>
  <c r="BI302" i="3"/>
  <c r="BI310" i="3"/>
  <c r="BI327" i="3"/>
  <c r="BI331" i="3"/>
  <c r="BI344" i="3"/>
  <c r="BI348" i="3"/>
  <c r="BI382" i="3"/>
  <c r="BI386" i="3"/>
  <c r="BI390" i="3"/>
  <c r="BI394" i="3"/>
  <c r="BI18" i="3"/>
  <c r="BI64" i="3"/>
  <c r="BI115" i="3"/>
  <c r="BI123" i="3"/>
  <c r="BI127" i="3"/>
  <c r="BI195" i="3"/>
  <c r="BI199" i="3"/>
  <c r="BI203" i="3"/>
  <c r="BI48" i="3"/>
  <c r="BI98" i="3"/>
  <c r="BI174" i="3"/>
  <c r="BI178" i="3"/>
  <c r="BI182" i="3"/>
  <c r="BI186" i="3"/>
  <c r="BI232" i="3"/>
  <c r="BI236" i="3"/>
  <c r="BI240" i="3"/>
  <c r="BI244" i="3"/>
  <c r="BI253" i="3"/>
  <c r="BI261" i="3"/>
  <c r="BI265" i="3"/>
  <c r="BI278" i="3"/>
  <c r="BI282" i="3"/>
  <c r="BI286" i="3"/>
  <c r="BI81" i="3"/>
  <c r="BI137" i="3"/>
  <c r="BI141" i="3"/>
  <c r="BI145" i="3"/>
  <c r="BI149" i="3"/>
  <c r="BI158" i="3"/>
  <c r="BI162" i="3"/>
  <c r="BI166" i="3"/>
  <c r="BI212" i="3"/>
  <c r="BI216" i="3"/>
  <c r="BI220" i="3"/>
  <c r="BI224" i="3"/>
  <c r="BI295" i="3"/>
  <c r="BI299" i="3"/>
  <c r="BI303" i="3"/>
  <c r="BI307" i="3"/>
  <c r="BI320" i="3"/>
  <c r="BI324" i="3"/>
  <c r="BI328" i="3"/>
  <c r="BI332" i="3"/>
  <c r="BI341" i="3"/>
  <c r="BI345" i="3"/>
  <c r="BI349" i="3"/>
  <c r="BI379" i="3"/>
  <c r="BI383" i="3"/>
  <c r="BI387" i="3"/>
  <c r="BI391" i="3"/>
  <c r="BI395" i="3"/>
  <c r="BI128" i="3"/>
  <c r="BI196" i="3"/>
  <c r="BI200" i="3"/>
  <c r="BI204" i="3"/>
  <c r="BI179" i="3"/>
  <c r="BI183" i="3"/>
  <c r="BI233" i="3"/>
  <c r="BI237" i="3"/>
  <c r="BI241" i="3"/>
  <c r="BI254" i="3"/>
  <c r="BI262" i="3"/>
  <c r="BI266" i="3"/>
  <c r="BI279" i="3"/>
  <c r="BI283" i="3"/>
  <c r="BI287" i="3"/>
  <c r="BI138" i="3"/>
  <c r="BI296" i="3"/>
  <c r="BD249" i="3"/>
  <c r="BD293" i="3"/>
  <c r="BD337" i="3"/>
  <c r="BD172" i="3"/>
  <c r="BD112" i="3"/>
  <c r="BD54" i="3"/>
  <c r="BD210" i="3"/>
  <c r="BD271" i="3"/>
  <c r="BD315" i="3"/>
  <c r="BD134" i="3"/>
  <c r="BD72" i="3"/>
  <c r="BG286" i="3"/>
  <c r="BG174" i="3"/>
  <c r="BG125" i="3"/>
  <c r="BG79" i="3"/>
  <c r="BG30" i="3"/>
  <c r="BG351" i="3"/>
  <c r="BG285" i="3"/>
  <c r="BG234" i="3"/>
  <c r="BG185" i="3"/>
  <c r="BG141" i="3"/>
  <c r="BG62" i="3"/>
  <c r="BG284" i="3"/>
  <c r="BG94" i="3"/>
  <c r="BG45" i="3"/>
  <c r="BG397" i="3"/>
  <c r="BG391" i="3"/>
  <c r="BG379" i="3"/>
  <c r="BG349" i="3"/>
  <c r="BG343" i="3"/>
  <c r="BG333" i="3"/>
  <c r="BG327" i="3"/>
  <c r="BG311" i="3"/>
  <c r="BG305" i="3"/>
  <c r="BG299" i="3"/>
  <c r="BG283" i="3"/>
  <c r="BG277" i="3"/>
  <c r="BG261" i="3"/>
  <c r="BG255" i="3"/>
  <c r="BG244" i="3"/>
  <c r="BG238" i="3"/>
  <c r="BG222" i="3"/>
  <c r="BG216" i="3"/>
  <c r="BG206" i="3"/>
  <c r="BG200" i="3"/>
  <c r="BG183" i="3"/>
  <c r="BG177" i="3"/>
  <c r="BG161" i="3"/>
  <c r="BG155" i="3"/>
  <c r="BG145" i="3"/>
  <c r="BG139" i="3"/>
  <c r="BG128" i="3"/>
  <c r="BG122" i="3"/>
  <c r="BG105" i="3"/>
  <c r="BG99" i="3"/>
  <c r="BG82" i="3"/>
  <c r="BK76" i="3"/>
  <c r="BG60" i="3"/>
  <c r="BG50" i="3"/>
  <c r="BG44" i="3"/>
  <c r="BG27" i="3"/>
  <c r="BG330" i="3"/>
  <c r="BG280" i="3"/>
  <c r="BG235" i="3"/>
  <c r="BG180" i="3"/>
  <c r="BG136" i="3"/>
  <c r="BG85" i="3"/>
  <c r="BG41" i="3"/>
  <c r="BG387" i="3"/>
  <c r="BG240" i="3"/>
  <c r="BG202" i="3"/>
  <c r="BG118" i="3"/>
  <c r="BG46" i="3"/>
  <c r="BG223" i="3"/>
  <c r="BG178" i="3"/>
  <c r="BG123" i="3"/>
  <c r="BG67" i="3"/>
  <c r="BG22" i="3"/>
  <c r="BG352" i="3"/>
  <c r="BG324" i="3"/>
  <c r="BG241" i="3"/>
  <c r="BG148" i="3"/>
  <c r="BG393" i="3"/>
  <c r="BG273" i="3"/>
  <c r="BG224" i="3"/>
  <c r="BG179" i="3"/>
  <c r="BG78" i="3"/>
  <c r="BG29" i="3"/>
  <c r="BG306" i="3"/>
  <c r="BG262" i="3"/>
  <c r="BG168" i="3"/>
  <c r="BG77" i="3"/>
  <c r="BG28" i="3"/>
  <c r="BG396" i="3"/>
  <c r="BG390" i="3"/>
  <c r="BG348" i="3"/>
  <c r="BG332" i="3"/>
  <c r="BG326" i="3"/>
  <c r="BK320" i="3"/>
  <c r="BG310" i="3"/>
  <c r="BG288" i="3"/>
  <c r="BG282" i="3"/>
  <c r="BG266" i="3"/>
  <c r="BG260" i="3"/>
  <c r="BK254" i="3"/>
  <c r="BG243" i="3"/>
  <c r="BG237" i="3"/>
  <c r="BG231" i="3"/>
  <c r="BG221" i="3"/>
  <c r="BG215" i="3"/>
  <c r="BG205" i="3"/>
  <c r="BG199" i="3"/>
  <c r="BG193" i="3"/>
  <c r="BG182" i="3"/>
  <c r="BG176" i="3"/>
  <c r="BG166" i="3"/>
  <c r="BG160" i="3"/>
  <c r="BG144" i="3"/>
  <c r="BG127" i="3"/>
  <c r="BG115" i="3"/>
  <c r="BG104" i="3"/>
  <c r="BG98" i="3"/>
  <c r="BG87" i="3"/>
  <c r="BG81" i="3"/>
  <c r="BG65" i="3"/>
  <c r="BG59" i="3"/>
  <c r="BG49" i="3"/>
  <c r="BG43" i="3"/>
  <c r="BG37" i="3"/>
  <c r="BG26" i="3"/>
  <c r="BG219" i="3"/>
  <c r="BG164" i="3"/>
  <c r="BG119" i="3"/>
  <c r="BG63" i="3"/>
  <c r="BK18" i="3"/>
  <c r="BG345" i="3"/>
  <c r="BG295" i="3"/>
  <c r="BG251" i="3"/>
  <c r="BG196" i="3"/>
  <c r="BK157" i="3"/>
  <c r="BG107" i="3"/>
  <c r="BG68" i="3"/>
  <c r="BG23" i="3"/>
  <c r="BG344" i="3"/>
  <c r="BG184" i="3"/>
  <c r="BG140" i="3"/>
  <c r="BG100" i="3"/>
  <c r="BG388" i="3"/>
  <c r="BG302" i="3"/>
  <c r="BG258" i="3"/>
  <c r="BG203" i="3"/>
  <c r="BG158" i="3"/>
  <c r="BG57" i="3"/>
  <c r="BG339" i="3"/>
  <c r="BG212" i="3"/>
  <c r="BG147" i="3"/>
  <c r="BG101" i="3"/>
  <c r="BG56" i="3"/>
  <c r="BG239" i="3"/>
  <c r="BK195" i="3"/>
  <c r="BG162" i="3"/>
  <c r="BG106" i="3"/>
  <c r="BG61" i="3"/>
  <c r="BG395" i="3"/>
  <c r="BG389" i="3"/>
  <c r="BK383" i="3"/>
  <c r="BG347" i="3"/>
  <c r="BG331" i="3"/>
  <c r="BG309" i="3"/>
  <c r="BG303" i="3"/>
  <c r="BG287" i="3"/>
  <c r="BG281" i="3"/>
  <c r="BG265" i="3"/>
  <c r="BG259" i="3"/>
  <c r="BG242" i="3"/>
  <c r="BG236" i="3"/>
  <c r="BG220" i="3"/>
  <c r="BK214" i="3"/>
  <c r="BG204" i="3"/>
  <c r="BG198" i="3"/>
  <c r="BG181" i="3"/>
  <c r="BG175" i="3"/>
  <c r="BG165" i="3"/>
  <c r="BG159" i="3"/>
  <c r="BG149" i="3"/>
  <c r="BG143" i="3"/>
  <c r="BG126" i="3"/>
  <c r="BG120" i="3"/>
  <c r="BG114" i="3"/>
  <c r="BG103" i="3"/>
  <c r="BG97" i="3"/>
  <c r="BG86" i="3"/>
  <c r="BG80" i="3"/>
  <c r="BG64" i="3"/>
  <c r="BG48" i="3"/>
  <c r="BG42" i="3"/>
  <c r="BG25" i="3"/>
  <c r="BG19" i="3"/>
  <c r="BG394" i="3"/>
  <c r="BG318" i="3"/>
  <c r="BG264" i="3"/>
  <c r="BG186" i="3"/>
  <c r="BG142" i="3"/>
  <c r="BG102" i="3"/>
  <c r="BG47" i="3"/>
  <c r="BG381" i="3"/>
  <c r="BG307" i="3"/>
  <c r="BG263" i="3"/>
  <c r="BG218" i="3"/>
  <c r="BG124" i="3"/>
  <c r="BG84" i="3"/>
  <c r="BG40" i="3"/>
  <c r="BK386" i="3"/>
  <c r="BG328" i="3"/>
  <c r="BG83" i="3"/>
  <c r="BK39" i="3"/>
  <c r="BD35" i="3"/>
  <c r="BD191" i="3"/>
  <c r="BD229" i="3"/>
  <c r="BD357" i="3"/>
  <c r="BD153" i="3"/>
  <c r="BD377" i="3"/>
  <c r="BI117" i="2"/>
  <c r="BI18" i="2"/>
  <c r="BI254" i="2"/>
  <c r="BI138" i="2"/>
  <c r="BI39" i="2"/>
  <c r="BI276" i="2"/>
  <c r="BI195" i="2"/>
  <c r="BI76" i="2"/>
  <c r="BE274" i="2"/>
  <c r="BE112" i="2"/>
  <c r="BI112" i="2" s="1"/>
  <c r="BE293" i="2"/>
  <c r="BI293" i="2" s="1"/>
  <c r="BE35" i="2"/>
  <c r="BI35" i="2" s="1"/>
  <c r="BE134" i="2"/>
  <c r="BI134" i="2" s="1"/>
  <c r="BE54" i="2"/>
  <c r="BI54" i="2" s="1"/>
  <c r="BE337" i="2"/>
  <c r="BI337" i="2" s="1"/>
  <c r="BE72" i="2"/>
  <c r="BI72" i="2" s="1"/>
  <c r="BE249" i="2"/>
  <c r="BI249" i="2" s="1"/>
  <c r="BE172" i="2"/>
  <c r="BI172" i="2" s="1"/>
  <c r="BE191" i="2"/>
  <c r="BI191" i="2" s="1"/>
  <c r="BE357" i="2"/>
  <c r="BI357" i="2" s="1"/>
  <c r="BE377" i="2"/>
  <c r="BI377" i="2" s="1"/>
  <c r="BE210" i="2"/>
  <c r="BI210" i="2" s="1"/>
  <c r="BE271" i="2"/>
  <c r="BI271" i="2" s="1"/>
  <c r="BE315" i="2"/>
  <c r="BI315" i="2" s="1"/>
  <c r="BE229" i="2"/>
  <c r="BI229" i="2" s="1"/>
  <c r="BE153" i="2"/>
  <c r="BI153" i="2" s="1"/>
  <c r="BG279" i="3" l="1"/>
  <c r="BK388" i="3"/>
  <c r="BK103" i="3"/>
  <c r="BK218" i="3"/>
  <c r="BK56" i="3"/>
  <c r="BI116" i="2"/>
  <c r="BK182" i="3"/>
  <c r="BK221" i="3"/>
  <c r="BK165" i="3"/>
  <c r="BK395" i="3"/>
  <c r="BK147" i="3"/>
  <c r="BK19" i="3"/>
  <c r="BK238" i="3"/>
  <c r="BK115" i="3"/>
  <c r="BK196" i="3"/>
  <c r="BK279" i="3"/>
  <c r="BK46" i="3"/>
  <c r="BK306" i="3"/>
  <c r="BK259" i="3"/>
  <c r="BK159" i="3"/>
  <c r="BG257" i="3"/>
  <c r="BG329" i="3"/>
  <c r="BK329" i="3"/>
  <c r="BE252" i="3"/>
  <c r="BK274" i="3"/>
  <c r="BI274" i="3"/>
  <c r="BK237" i="3"/>
  <c r="BK288" i="3"/>
  <c r="BK86" i="3"/>
  <c r="BK183" i="3"/>
  <c r="BK389" i="3"/>
  <c r="BK166" i="3"/>
  <c r="BK148" i="3"/>
  <c r="BK98" i="3"/>
  <c r="BK125" i="3"/>
  <c r="BK178" i="3"/>
  <c r="BK260" i="3"/>
  <c r="BK28" i="3"/>
  <c r="BK158" i="3"/>
  <c r="BK240" i="3"/>
  <c r="BK107" i="3"/>
  <c r="BK77" i="3"/>
  <c r="BK277" i="3"/>
  <c r="BG384" i="3"/>
  <c r="BK384" i="3"/>
  <c r="BG275" i="3"/>
  <c r="BG276" i="3"/>
  <c r="BG301" i="3"/>
  <c r="BI297" i="3"/>
  <c r="BK220" i="3"/>
  <c r="BK141" i="3"/>
  <c r="BK286" i="3"/>
  <c r="BK40" i="3"/>
  <c r="BK149" i="3"/>
  <c r="BI38" i="3"/>
  <c r="BK348" i="3"/>
  <c r="BK118" i="3"/>
  <c r="BK347" i="3"/>
  <c r="BK394" i="3"/>
  <c r="BK81" i="3"/>
  <c r="BK393" i="3"/>
  <c r="BK162" i="3"/>
  <c r="BK241" i="3"/>
  <c r="BK105" i="3"/>
  <c r="BK223" i="3"/>
  <c r="BG18" i="3"/>
  <c r="BG323" i="3"/>
  <c r="BG233" i="3"/>
  <c r="BG317" i="3"/>
  <c r="BK317" i="3"/>
  <c r="BG167" i="3"/>
  <c r="BK167" i="3"/>
  <c r="BK352" i="3"/>
  <c r="BK203" i="3"/>
  <c r="BK255" i="3"/>
  <c r="BK349" i="3"/>
  <c r="BK136" i="3"/>
  <c r="BK331" i="3"/>
  <c r="BK100" i="3"/>
  <c r="BK330" i="3"/>
  <c r="BK64" i="3"/>
  <c r="BK381" i="3"/>
  <c r="BK145" i="3"/>
  <c r="BK224" i="3"/>
  <c r="BK258" i="3"/>
  <c r="BK123" i="3"/>
  <c r="BG297" i="3"/>
  <c r="BG298" i="3"/>
  <c r="BG66" i="3"/>
  <c r="BK66" i="3"/>
  <c r="BI319" i="3"/>
  <c r="BK236" i="3"/>
  <c r="BK57" i="3"/>
  <c r="BK120" i="3"/>
  <c r="BK22" i="3"/>
  <c r="BK332" i="3"/>
  <c r="BK318" i="3"/>
  <c r="BK282" i="3"/>
  <c r="BK99" i="3"/>
  <c r="BK299" i="3"/>
  <c r="BK48" i="3"/>
  <c r="BK345" i="3"/>
  <c r="BK127" i="3"/>
  <c r="BK257" i="3"/>
  <c r="BK59" i="3"/>
  <c r="BK206" i="3"/>
  <c r="BK78" i="3"/>
  <c r="BG304" i="3"/>
  <c r="BK304" i="3"/>
  <c r="BG117" i="3"/>
  <c r="BK117" i="3"/>
  <c r="BG24" i="3"/>
  <c r="BK24" i="3"/>
  <c r="BG75" i="3"/>
  <c r="BG76" i="3"/>
  <c r="BG146" i="3"/>
  <c r="BK146" i="3"/>
  <c r="BI75" i="3"/>
  <c r="BK219" i="3"/>
  <c r="BK174" i="3"/>
  <c r="BK119" i="3"/>
  <c r="BK301" i="3"/>
  <c r="BK83" i="3"/>
  <c r="BK263" i="3"/>
  <c r="BK82" i="3"/>
  <c r="BK281" i="3"/>
  <c r="BK142" i="3"/>
  <c r="BK328" i="3"/>
  <c r="BK114" i="3"/>
  <c r="BK177" i="3"/>
  <c r="BK239" i="3"/>
  <c r="BG96" i="3"/>
  <c r="BG201" i="3"/>
  <c r="BK201" i="3"/>
  <c r="BG225" i="3"/>
  <c r="BK225" i="3"/>
  <c r="BK140" i="3"/>
  <c r="BK102" i="3"/>
  <c r="BK302" i="3"/>
  <c r="BK310" i="3"/>
  <c r="BK97" i="3"/>
  <c r="BK43" i="3"/>
  <c r="BK124" i="3"/>
  <c r="BK391" i="3"/>
  <c r="BK193" i="3"/>
  <c r="BK276" i="3"/>
  <c r="BG380" i="3"/>
  <c r="BK380" i="3"/>
  <c r="BG217" i="3"/>
  <c r="BK217" i="3"/>
  <c r="BG319" i="3"/>
  <c r="BG320" i="3"/>
  <c r="BG321" i="3"/>
  <c r="BK321" i="3"/>
  <c r="BK323" i="3"/>
  <c r="BK122" i="3"/>
  <c r="BK387" i="3"/>
  <c r="BK184" i="3"/>
  <c r="BK303" i="3"/>
  <c r="BK284" i="3"/>
  <c r="BK101" i="3"/>
  <c r="BK264" i="3"/>
  <c r="BK231" i="3"/>
  <c r="BK243" i="3"/>
  <c r="BK298" i="3"/>
  <c r="BK80" i="3"/>
  <c r="BK144" i="3"/>
  <c r="BK379" i="3"/>
  <c r="BK176" i="3"/>
  <c r="BK61" i="3"/>
  <c r="BK275" i="3"/>
  <c r="BI275" i="3"/>
  <c r="BK222" i="3"/>
  <c r="BG383" i="3"/>
  <c r="BG129" i="3"/>
  <c r="BK129" i="3"/>
  <c r="BG195" i="3"/>
  <c r="BG346" i="3"/>
  <c r="BK346" i="3"/>
  <c r="BG392" i="3"/>
  <c r="BK392" i="3"/>
  <c r="BG138" i="3"/>
  <c r="BK138" i="3"/>
  <c r="BG197" i="3"/>
  <c r="BK197" i="3"/>
  <c r="BK104" i="3"/>
  <c r="BK168" i="3"/>
  <c r="BK23" i="3"/>
  <c r="BK85" i="3"/>
  <c r="BI275" i="2"/>
  <c r="BK265" i="3"/>
  <c r="BK37" i="3"/>
  <c r="BK215" i="3"/>
  <c r="BK65" i="3"/>
  <c r="BK26" i="3"/>
  <c r="BK280" i="3"/>
  <c r="BK63" i="3"/>
  <c r="BK94" i="3"/>
  <c r="BK126" i="3"/>
  <c r="BK44" i="3"/>
  <c r="BG121" i="3"/>
  <c r="BK121" i="3"/>
  <c r="BG325" i="3"/>
  <c r="BK325" i="3"/>
  <c r="BG350" i="3"/>
  <c r="BK350" i="3"/>
  <c r="BG163" i="3"/>
  <c r="BK163" i="3"/>
  <c r="BG308" i="3"/>
  <c r="BK308" i="3"/>
  <c r="BK305" i="3"/>
  <c r="BK87" i="3"/>
  <c r="BK351" i="3"/>
  <c r="BK155" i="3"/>
  <c r="BK266" i="3"/>
  <c r="BK251" i="3"/>
  <c r="BK84" i="3"/>
  <c r="BK216" i="3"/>
  <c r="BK186" i="3"/>
  <c r="BK198" i="3"/>
  <c r="BK261" i="3"/>
  <c r="BK47" i="3"/>
  <c r="BK344" i="3"/>
  <c r="BK96" i="3"/>
  <c r="BK326" i="3"/>
  <c r="BK160" i="3"/>
  <c r="BK45" i="3"/>
  <c r="BK25" i="3"/>
  <c r="BK205" i="3"/>
  <c r="BG38" i="3"/>
  <c r="BG39" i="3"/>
  <c r="BG74" i="3"/>
  <c r="BK74" i="3"/>
  <c r="BG156" i="3"/>
  <c r="BG157" i="3"/>
  <c r="BG214" i="3"/>
  <c r="BG341" i="3"/>
  <c r="BG254" i="3"/>
  <c r="BG342" i="3"/>
  <c r="BK342" i="3"/>
  <c r="BG296" i="3"/>
  <c r="BK296" i="3"/>
  <c r="BK233" i="3"/>
  <c r="BK287" i="3"/>
  <c r="BK42" i="3"/>
  <c r="BK139" i="3"/>
  <c r="BK68" i="3"/>
  <c r="BK234" i="3"/>
  <c r="BK199" i="3"/>
  <c r="BK180" i="3"/>
  <c r="BK49" i="3"/>
  <c r="BI95" i="2"/>
  <c r="BK179" i="3"/>
  <c r="BK242" i="3"/>
  <c r="BK29" i="3"/>
  <c r="BK60" i="3"/>
  <c r="BK327" i="3"/>
  <c r="BK341" i="3"/>
  <c r="BK295" i="3"/>
  <c r="BK390" i="3"/>
  <c r="BG58" i="3"/>
  <c r="BK58" i="3"/>
  <c r="BG386" i="3"/>
  <c r="BG16" i="3"/>
  <c r="BK16" i="3"/>
  <c r="BG21" i="3"/>
  <c r="BK62" i="3"/>
  <c r="BK273" i="3"/>
  <c r="BK324" i="3"/>
  <c r="BK339" i="3"/>
  <c r="BK235" i="3"/>
  <c r="BK200" i="3"/>
  <c r="BK67" i="3"/>
  <c r="BK181" i="3"/>
  <c r="BK164" i="3"/>
  <c r="BK128" i="3"/>
  <c r="BK204" i="3"/>
  <c r="BK212" i="3"/>
  <c r="BK309" i="3"/>
  <c r="BK79" i="3"/>
  <c r="BI213" i="2"/>
  <c r="BK143" i="3"/>
  <c r="BK27" i="3"/>
  <c r="BK106" i="3"/>
  <c r="BK307" i="3"/>
  <c r="BK175" i="3"/>
  <c r="BD289" i="3"/>
  <c r="BD274" i="3"/>
  <c r="BE252" i="2"/>
  <c r="BI274" i="2"/>
  <c r="BG17" i="3" l="1"/>
  <c r="BK17" i="3"/>
  <c r="BK38" i="3"/>
  <c r="BG116" i="3"/>
  <c r="BK116" i="3"/>
  <c r="BG194" i="3"/>
  <c r="BK194" i="3"/>
  <c r="BG256" i="3"/>
  <c r="BK256" i="3"/>
  <c r="BG95" i="3"/>
  <c r="BK95" i="3"/>
  <c r="BG385" i="3"/>
  <c r="BK385" i="3"/>
  <c r="BK75" i="3"/>
  <c r="BG382" i="3"/>
  <c r="BK382" i="3"/>
  <c r="BG137" i="3"/>
  <c r="BK137" i="3"/>
  <c r="BD267" i="3"/>
  <c r="BG267" i="3" s="1"/>
  <c r="BG289" i="3"/>
  <c r="BG340" i="3"/>
  <c r="BK340" i="3"/>
  <c r="BG300" i="3"/>
  <c r="BK300" i="3"/>
  <c r="BI252" i="3"/>
  <c r="BG253" i="3"/>
  <c r="BK253" i="3"/>
  <c r="BG232" i="3"/>
  <c r="BK232" i="3"/>
  <c r="BG213" i="3"/>
  <c r="BK213" i="3"/>
  <c r="BG322" i="3"/>
  <c r="BK322" i="3"/>
  <c r="BK297" i="3"/>
  <c r="BK319" i="3"/>
  <c r="BI252" i="2"/>
  <c r="BD252" i="3"/>
  <c r="BG252" i="3" s="1"/>
  <c r="BG274" i="3"/>
  <c r="BG20" i="3"/>
  <c r="BK20" i="3"/>
  <c r="BG278" i="3"/>
  <c r="BK278" i="3"/>
  <c r="BD3" i="2"/>
  <c r="BD14" i="2" s="1"/>
  <c r="BG14" i="2" s="1"/>
  <c r="AR50" i="6"/>
  <c r="BK252" i="3" l="1"/>
  <c r="BD2" i="2"/>
  <c r="BD153" i="2"/>
  <c r="BG153" i="2" s="1"/>
  <c r="BD229" i="2"/>
  <c r="BG229" i="2" s="1"/>
  <c r="BD72" i="2"/>
  <c r="BG72" i="2" s="1"/>
  <c r="BD315" i="2"/>
  <c r="BG315" i="2" s="1"/>
  <c r="BD271" i="2"/>
  <c r="BG271" i="2" s="1"/>
  <c r="BD210" i="2"/>
  <c r="BG210" i="2" s="1"/>
  <c r="BD54" i="2"/>
  <c r="BG54" i="2" s="1"/>
  <c r="BD377" i="2"/>
  <c r="BG377" i="2" s="1"/>
  <c r="BD357" i="2"/>
  <c r="BD191" i="2"/>
  <c r="BG191" i="2" s="1"/>
  <c r="BD35" i="2"/>
  <c r="BG35" i="2" s="1"/>
  <c r="BD112" i="2"/>
  <c r="BG112" i="2" s="1"/>
  <c r="BD172" i="2"/>
  <c r="BG172" i="2" s="1"/>
  <c r="BD92" i="2"/>
  <c r="BG92" i="2" s="1"/>
  <c r="BD337" i="2"/>
  <c r="BG337" i="2" s="1"/>
  <c r="BD293" i="2"/>
  <c r="BG293" i="2" s="1"/>
  <c r="BD249" i="2"/>
  <c r="BG249" i="2" s="1"/>
  <c r="BD134" i="2"/>
  <c r="BG134" i="2" s="1"/>
  <c r="C19" i="4" l="1"/>
  <c r="C149" i="4" s="1"/>
  <c r="BG386" i="2" l="1"/>
  <c r="BK386" i="2"/>
  <c r="BG298" i="2"/>
  <c r="BK298" i="2"/>
  <c r="BG76" i="2"/>
  <c r="BK76" i="2"/>
  <c r="BG381" i="2"/>
  <c r="BK381" i="2"/>
  <c r="BG18" i="2"/>
  <c r="BK18" i="2"/>
  <c r="BG157" i="2"/>
  <c r="BK157" i="2"/>
  <c r="BG320" i="2"/>
  <c r="BK320" i="2"/>
  <c r="BG115" i="2"/>
  <c r="BK115" i="2"/>
  <c r="BG257" i="2"/>
  <c r="BK257" i="2"/>
  <c r="BG323" i="2"/>
  <c r="BK323" i="2"/>
  <c r="BG301" i="2"/>
  <c r="BK301" i="2"/>
  <c r="BG341" i="2"/>
  <c r="BK341" i="2"/>
  <c r="BG117" i="2"/>
  <c r="BK117" i="2"/>
  <c r="BG39" i="2"/>
  <c r="BK39" i="2"/>
  <c r="BG214" i="2"/>
  <c r="BK214" i="2"/>
  <c r="BG276" i="2"/>
  <c r="BK276" i="2"/>
  <c r="BG383" i="2"/>
  <c r="BK383" i="2"/>
  <c r="BG195" i="2"/>
  <c r="BK195" i="2"/>
  <c r="BG296" i="2"/>
  <c r="BK296" i="2"/>
  <c r="BG129" i="2"/>
  <c r="BK129" i="2"/>
  <c r="BG279" i="2"/>
  <c r="BK279" i="2"/>
  <c r="BG318" i="2"/>
  <c r="BK318" i="2"/>
  <c r="BG233" i="2"/>
  <c r="BK233" i="2"/>
  <c r="BG138" i="2"/>
  <c r="BK138" i="2"/>
  <c r="BG96" i="2"/>
  <c r="BK96" i="2"/>
  <c r="BG21" i="2"/>
  <c r="BK21" i="2"/>
  <c r="BG254" i="2"/>
  <c r="BK254" i="2"/>
  <c r="BG380" i="2"/>
  <c r="BK380" i="2"/>
  <c r="BG16" i="2"/>
  <c r="BK16" i="2"/>
  <c r="BD289" i="2"/>
  <c r="BD267" i="2" s="1"/>
  <c r="BG267" i="2" s="1"/>
  <c r="BE311" i="2"/>
  <c r="BG311" i="2"/>
  <c r="BD274" i="2"/>
  <c r="BK274" i="2" s="1"/>
  <c r="BG396" i="2"/>
  <c r="BE396" i="2"/>
  <c r="BI396" i="2" s="1"/>
  <c r="BG397" i="2"/>
  <c r="BE397" i="2"/>
  <c r="BG333" i="2"/>
  <c r="BE333" i="2"/>
  <c r="BG17" i="2" l="1"/>
  <c r="BK17" i="2"/>
  <c r="BG289" i="2"/>
  <c r="BD252" i="2"/>
  <c r="BG274" i="2"/>
  <c r="BE289" i="2"/>
  <c r="BE267" i="2" s="1"/>
  <c r="BC3" i="8"/>
  <c r="BC2" i="8" s="1"/>
  <c r="BG252" i="2" l="1"/>
  <c r="BK252" i="2"/>
  <c r="BE44" i="8"/>
  <c r="BE56" i="8"/>
  <c r="BE21" i="8"/>
  <c r="BE18" i="8"/>
  <c r="BE55" i="8"/>
  <c r="BE41" i="8"/>
  <c r="BE32" i="8"/>
  <c r="BE31" i="8"/>
  <c r="BE27" i="8"/>
  <c r="BE49" i="8"/>
  <c r="BE26" i="8"/>
  <c r="BE54" i="8"/>
  <c r="BE40" i="8"/>
  <c r="BE53" i="8"/>
  <c r="BE52" i="8"/>
  <c r="BE29" i="8"/>
  <c r="BE28" i="8"/>
  <c r="BE50" i="8"/>
  <c r="BE51" i="8"/>
  <c r="BE48" i="8"/>
  <c r="BE25" i="8"/>
  <c r="BE47" i="8"/>
  <c r="BE24" i="8"/>
  <c r="BE23" i="8"/>
  <c r="BE30" i="8"/>
  <c r="BC16" i="8"/>
  <c r="BE19" i="8" l="1"/>
  <c r="BE20" i="8"/>
  <c r="BE42" i="8"/>
  <c r="BE43" i="8"/>
  <c r="BE45" i="8"/>
  <c r="BE46" i="8"/>
  <c r="BE22" i="8"/>
  <c r="BC38" i="8"/>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N270" i="4"/>
  <c r="M270" i="4"/>
  <c r="Q269" i="4"/>
  <c r="P269" i="4"/>
  <c r="O269" i="4"/>
  <c r="N269" i="4"/>
  <c r="N249" i="4"/>
  <c r="M249" i="4"/>
  <c r="Q248" i="4"/>
  <c r="P248" i="4"/>
  <c r="O248" i="4"/>
  <c r="N248" i="4"/>
  <c r="M229" i="4"/>
  <c r="Q228" i="4"/>
  <c r="P228" i="4"/>
  <c r="O228" i="4"/>
  <c r="N228" i="4"/>
  <c r="M209" i="4"/>
  <c r="Q208" i="4"/>
  <c r="P208" i="4"/>
  <c r="O208" i="4"/>
  <c r="N208" i="4"/>
  <c r="N189" i="4"/>
  <c r="M189" i="4"/>
  <c r="Q188" i="4"/>
  <c r="P188" i="4"/>
  <c r="O188" i="4"/>
  <c r="N188" i="4"/>
  <c r="N169" i="4"/>
  <c r="M169" i="4"/>
  <c r="Q168" i="4"/>
  <c r="P168" i="4"/>
  <c r="O168" i="4"/>
  <c r="N168" i="4"/>
  <c r="M149" i="4"/>
  <c r="Q148" i="4"/>
  <c r="P148" i="4"/>
  <c r="O148" i="4"/>
  <c r="N148" i="4"/>
  <c r="M127" i="4"/>
  <c r="Q126" i="4"/>
  <c r="P126" i="4"/>
  <c r="O126" i="4"/>
  <c r="N126" i="4"/>
  <c r="N106" i="4"/>
  <c r="M106" i="4"/>
  <c r="Q105" i="4"/>
  <c r="P105" i="4"/>
  <c r="O105" i="4"/>
  <c r="N105" i="4"/>
  <c r="N85" i="4"/>
  <c r="M85" i="4"/>
  <c r="Q84" i="4"/>
  <c r="P84" i="4"/>
  <c r="O84" i="4"/>
  <c r="N84" i="4"/>
  <c r="N66" i="4"/>
  <c r="M66" i="4"/>
  <c r="Q65" i="4"/>
  <c r="P65" i="4"/>
  <c r="O65" i="4"/>
  <c r="N65" i="4"/>
  <c r="N46" i="4"/>
  <c r="M46" i="4"/>
  <c r="Q45" i="4"/>
  <c r="P45" i="4"/>
  <c r="O45" i="4"/>
  <c r="Q19" i="4"/>
  <c r="Q292" i="4" s="1"/>
  <c r="P19" i="4"/>
  <c r="P314" i="4" s="1"/>
  <c r="O19" i="4"/>
  <c r="O229" i="4" s="1"/>
  <c r="N336" i="4"/>
  <c r="P249" i="4" l="1"/>
  <c r="P85" i="4"/>
  <c r="P169" i="4"/>
  <c r="O336" i="4"/>
  <c r="P66" i="4"/>
  <c r="P149" i="4"/>
  <c r="P229" i="4"/>
  <c r="Q314" i="4"/>
  <c r="P46" i="4"/>
  <c r="Q66" i="4"/>
  <c r="O85" i="4"/>
  <c r="Q149" i="4"/>
  <c r="O169" i="4"/>
  <c r="Q229" i="4"/>
  <c r="O249" i="4"/>
  <c r="P336" i="4"/>
  <c r="N358" i="4"/>
  <c r="Q336" i="4"/>
  <c r="O358" i="4"/>
  <c r="Q85" i="4"/>
  <c r="O106" i="4"/>
  <c r="Q169" i="4"/>
  <c r="O189" i="4"/>
  <c r="Q249" i="4"/>
  <c r="O270" i="4"/>
  <c r="P358" i="4"/>
  <c r="N379" i="4"/>
  <c r="P106" i="4"/>
  <c r="N127" i="4"/>
  <c r="P189" i="4"/>
  <c r="N209" i="4"/>
  <c r="P270" i="4"/>
  <c r="N292" i="4"/>
  <c r="Q358" i="4"/>
  <c r="O379" i="4"/>
  <c r="O46" i="4"/>
  <c r="Q106" i="4"/>
  <c r="O127" i="4"/>
  <c r="Q189" i="4"/>
  <c r="O209" i="4"/>
  <c r="Q270" i="4"/>
  <c r="O292" i="4"/>
  <c r="N314" i="4"/>
  <c r="P379" i="4"/>
  <c r="P127" i="4"/>
  <c r="N149" i="4"/>
  <c r="P209" i="4"/>
  <c r="N229" i="4"/>
  <c r="P292" i="4"/>
  <c r="O314" i="4"/>
  <c r="Q379" i="4"/>
  <c r="Q46" i="4"/>
  <c r="O66" i="4"/>
  <c r="Q127" i="4"/>
  <c r="O149" i="4"/>
  <c r="Q209" i="4"/>
  <c r="BL56" i="8" l="1"/>
  <c r="BL55" i="8"/>
  <c r="BL54" i="8"/>
  <c r="BL53" i="8"/>
  <c r="BL52" i="8"/>
  <c r="BL51" i="8"/>
  <c r="BL50" i="8"/>
  <c r="BL49" i="8"/>
  <c r="BL48" i="8"/>
  <c r="BL47" i="8"/>
  <c r="BL46" i="8"/>
  <c r="BL45" i="8"/>
  <c r="BL44" i="8"/>
  <c r="BL43" i="8"/>
  <c r="BL42" i="8"/>
  <c r="BL41" i="8"/>
  <c r="BL40" i="8"/>
  <c r="BL32" i="8"/>
  <c r="BL31" i="8"/>
  <c r="BL30" i="8"/>
  <c r="BL29" i="8"/>
  <c r="BL28" i="8"/>
  <c r="BL27" i="8"/>
  <c r="BL26" i="8"/>
  <c r="BL25" i="8"/>
  <c r="BL24" i="8"/>
  <c r="BL23" i="8"/>
  <c r="BL22" i="8"/>
  <c r="BL21" i="8"/>
  <c r="BL20" i="8"/>
  <c r="BL19" i="8"/>
  <c r="BL18" i="8"/>
  <c r="BE397" i="3" l="1"/>
  <c r="BE396" i="3"/>
  <c r="BI396" i="3" s="1"/>
  <c r="BE333" i="3"/>
  <c r="BE311" i="3"/>
  <c r="BE289" i="3" l="1"/>
  <c r="BE267" i="3" s="1"/>
  <c r="BG372" i="2"/>
  <c r="BG371" i="2"/>
  <c r="BG370" i="2"/>
  <c r="BG369" i="2"/>
  <c r="BG368" i="2"/>
  <c r="BG367" i="2"/>
  <c r="BG366" i="2"/>
  <c r="BG365" i="2"/>
  <c r="BG364" i="2"/>
  <c r="BG363" i="2"/>
  <c r="BG362" i="2"/>
  <c r="BG361" i="2"/>
  <c r="BG360" i="2"/>
  <c r="BG359" i="2"/>
  <c r="BG357" i="2" l="1"/>
  <c r="AS54" i="2" l="1"/>
  <c r="AS72" i="2" s="1"/>
  <c r="AS35" i="2"/>
  <c r="AQ376" i="3" l="1"/>
  <c r="AS133" i="3"/>
  <c r="AQ133" i="3"/>
  <c r="AS38" i="8"/>
  <c r="AS3" i="8"/>
  <c r="AS2" i="8" s="1"/>
  <c r="AS38" i="7"/>
  <c r="AS3" i="7"/>
  <c r="AS2" i="7" s="1"/>
  <c r="AS190" i="3"/>
  <c r="AS171" i="3"/>
  <c r="AS152" i="3"/>
  <c r="AS151" i="3"/>
  <c r="AS150" i="3"/>
  <c r="AS111" i="3"/>
  <c r="AS91" i="3"/>
  <c r="AS112" i="3"/>
  <c r="AS134" i="3" s="1"/>
  <c r="AS153" i="3" s="1"/>
  <c r="AS172" i="3" s="1"/>
  <c r="AS191" i="3" s="1"/>
  <c r="AS210" i="3" s="1"/>
  <c r="AS229" i="3" s="1"/>
  <c r="AS249" i="3" s="1"/>
  <c r="AS271" i="3" s="1"/>
  <c r="AS293" i="3" s="1"/>
  <c r="AS315" i="3" s="1"/>
  <c r="AS337" i="3" s="1"/>
  <c r="AS357" i="3" s="1"/>
  <c r="AS377" i="3" s="1"/>
  <c r="AS71" i="3"/>
  <c r="AS53" i="3"/>
  <c r="AS133" i="2"/>
  <c r="AS152" i="2"/>
  <c r="AS171" i="2"/>
  <c r="AS190" i="2"/>
  <c r="AS289" i="2"/>
  <c r="AS151" i="2"/>
  <c r="AS150" i="2"/>
  <c r="AS111" i="2"/>
  <c r="AS91" i="2"/>
  <c r="AS92" i="2"/>
  <c r="AS112" i="2" s="1"/>
  <c r="AS134" i="2" s="1"/>
  <c r="AS153" i="2" s="1"/>
  <c r="AS172" i="2" s="1"/>
  <c r="AS191" i="2" s="1"/>
  <c r="AS210" i="2" s="1"/>
  <c r="AS229" i="2" s="1"/>
  <c r="AS249" i="2" s="1"/>
  <c r="AS271" i="2" s="1"/>
  <c r="AS293" i="2" s="1"/>
  <c r="AS315" i="2" s="1"/>
  <c r="AS337" i="2" s="1"/>
  <c r="AS357" i="2" s="1"/>
  <c r="AS377" i="2" s="1"/>
  <c r="AS71" i="2"/>
  <c r="AS53" i="2"/>
  <c r="AK41" i="6" l="1"/>
  <c r="AQ3" i="8"/>
  <c r="AQ2" i="8" s="1"/>
  <c r="AQ16" i="8" l="1"/>
  <c r="AQ38" i="8" l="1"/>
  <c r="AQ3" i="7" l="1"/>
  <c r="AQ2" i="7" s="1"/>
  <c r="AQ3" i="3"/>
  <c r="AQ2" i="3" s="1"/>
  <c r="AQ14" i="3" l="1"/>
  <c r="AQ172" i="3" s="1"/>
  <c r="AQ16" i="7"/>
  <c r="AQ153" i="3" l="1"/>
  <c r="AQ271" i="3"/>
  <c r="AQ134" i="3"/>
  <c r="AQ191" i="3"/>
  <c r="AQ112" i="3"/>
  <c r="AQ377" i="3"/>
  <c r="AQ229" i="3"/>
  <c r="AQ357" i="3"/>
  <c r="AQ92" i="3"/>
  <c r="AQ72" i="3"/>
  <c r="AQ35" i="3"/>
  <c r="AQ337" i="3"/>
  <c r="AQ54" i="3"/>
  <c r="AQ315" i="3"/>
  <c r="AQ210" i="3"/>
  <c r="AQ293" i="3"/>
  <c r="AQ249" i="3"/>
  <c r="AQ38" i="7"/>
  <c r="AQ190" i="2" l="1"/>
  <c r="AQ171" i="2"/>
  <c r="AQ152" i="2"/>
  <c r="AQ133" i="2"/>
  <c r="AQ111" i="2"/>
  <c r="AQ91" i="2"/>
  <c r="AQ71" i="2"/>
  <c r="AQ53" i="2"/>
  <c r="AQ34" i="2"/>
  <c r="AR21" i="6" l="1"/>
  <c r="Q60" i="8" l="1"/>
  <c r="V60" i="8"/>
  <c r="AO38" i="8" l="1"/>
  <c r="AO38" i="7"/>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J41" i="6"/>
  <c r="AR41" i="6" l="1"/>
  <c r="AM376" i="3"/>
  <c r="AM356" i="3"/>
  <c r="AM336" i="3"/>
  <c r="AM314" i="3"/>
  <c r="AM292" i="3"/>
  <c r="AM270" i="3"/>
  <c r="AM248" i="3"/>
  <c r="AM228" i="3"/>
  <c r="AM209" i="3"/>
  <c r="AM190" i="3"/>
  <c r="AM171" i="3"/>
  <c r="AM152" i="3"/>
  <c r="AM133" i="3"/>
  <c r="AM111" i="3"/>
  <c r="AM91" i="3"/>
  <c r="AM71" i="3"/>
  <c r="AM53" i="3"/>
  <c r="AM34" i="3"/>
  <c r="AR30" i="6" l="1"/>
  <c r="AM38" i="8" l="1"/>
  <c r="AM38" i="7" l="1"/>
  <c r="AM377" i="3"/>
  <c r="AM357" i="3"/>
  <c r="AM337" i="3"/>
  <c r="AM315" i="3"/>
  <c r="AM293" i="3"/>
  <c r="AM271" i="3"/>
  <c r="AM249" i="3"/>
  <c r="AM229" i="3"/>
  <c r="AM210" i="3"/>
  <c r="AM191" i="3"/>
  <c r="AM172" i="3"/>
  <c r="AM153" i="3"/>
  <c r="AM134" i="3"/>
  <c r="AM112" i="3"/>
  <c r="AM92" i="3"/>
  <c r="AM72" i="3"/>
  <c r="AM54" i="3"/>
  <c r="AM35" i="3"/>
  <c r="AD50" i="6" l="1"/>
  <c r="AR3" i="8" l="1"/>
  <c r="AR16" i="8" s="1"/>
  <c r="AR3" i="7"/>
  <c r="AR2" i="7" s="1"/>
  <c r="AR38" i="8" l="1"/>
  <c r="AR2" i="8"/>
  <c r="AR16" i="7"/>
  <c r="AR38" i="7" l="1"/>
  <c r="AT3" i="8"/>
  <c r="AT16" i="8" s="1"/>
  <c r="AT3" i="7"/>
  <c r="AT16" i="7" s="1"/>
  <c r="AF41" i="6" l="1"/>
  <c r="AE41" i="6"/>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B10" i="2" l="1"/>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66" i="4"/>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46" i="4"/>
  <c r="E336" i="4" l="1"/>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L21" i="8" l="1"/>
  <c r="L40" i="8" l="1"/>
  <c r="L47" i="7"/>
  <c r="L19" i="8"/>
  <c r="L44" i="7"/>
  <c r="L41" i="8"/>
  <c r="L22" i="7"/>
  <c r="L44" i="8"/>
  <c r="L22" i="8"/>
  <c r="L56" i="7"/>
  <c r="L42" i="7"/>
  <c r="L32" i="8"/>
  <c r="L47" i="8"/>
  <c r="L19" i="7"/>
  <c r="L18" i="7"/>
  <c r="L21" i="7"/>
  <c r="L31" i="7"/>
  <c r="L18" i="8"/>
  <c r="L20" i="7"/>
  <c r="L20" i="8"/>
  <c r="L25" i="7"/>
  <c r="L52" i="8"/>
  <c r="AS28" i="7"/>
  <c r="AS48" i="8"/>
  <c r="L55" i="8"/>
  <c r="AS50" i="8"/>
  <c r="L48" i="8"/>
  <c r="AS23" i="7"/>
  <c r="L50" i="8"/>
  <c r="AS44" i="8"/>
  <c r="AS55" i="7"/>
  <c r="AS51" i="7"/>
  <c r="AS24" i="7"/>
  <c r="L30" i="8"/>
  <c r="L55" i="7"/>
  <c r="AS46" i="8"/>
  <c r="AS53" i="7"/>
  <c r="AS30" i="7"/>
  <c r="AS47" i="8"/>
  <c r="L24" i="8"/>
  <c r="AS27" i="8"/>
  <c r="L54" i="7"/>
  <c r="AS53" i="8"/>
  <c r="L43" i="7"/>
  <c r="L56" i="8"/>
  <c r="AS26" i="8"/>
  <c r="AS22" i="7"/>
  <c r="AS26" i="7"/>
  <c r="AS28" i="8"/>
  <c r="AS47" i="7"/>
  <c r="G20" i="8"/>
  <c r="AS43" i="7"/>
  <c r="AS23" i="8"/>
  <c r="L48" i="7"/>
  <c r="AS25" i="8"/>
  <c r="AS56" i="7"/>
  <c r="AS29" i="7"/>
  <c r="AS41" i="8"/>
  <c r="L24" i="7"/>
  <c r="L27" i="7"/>
  <c r="AS41" i="7"/>
  <c r="AS51" i="8"/>
  <c r="L23" i="7"/>
  <c r="AS20" i="8"/>
  <c r="AS27" i="7"/>
  <c r="L51" i="8"/>
  <c r="AS31" i="7"/>
  <c r="L49" i="8"/>
  <c r="AS31" i="8"/>
  <c r="AS18" i="7"/>
  <c r="AS21" i="7"/>
  <c r="AS30" i="8"/>
  <c r="AS24" i="8"/>
  <c r="G20" i="7"/>
  <c r="L42" i="8"/>
  <c r="AS50" i="7"/>
  <c r="L25" i="8"/>
  <c r="AS32" i="8"/>
  <c r="L26" i="8"/>
  <c r="L28" i="7"/>
  <c r="L26" i="7"/>
  <c r="AS29" i="8"/>
  <c r="AS44" i="7"/>
  <c r="AS32" i="7"/>
  <c r="AS18" i="8"/>
  <c r="AS40" i="7"/>
  <c r="L45" i="7"/>
  <c r="AS25" i="7"/>
  <c r="AS56" i="8"/>
  <c r="L49" i="7"/>
  <c r="L50" i="7"/>
  <c r="L53" i="8"/>
  <c r="AS52" i="7"/>
  <c r="L31" i="8"/>
  <c r="L32" i="7"/>
  <c r="L29" i="8"/>
  <c r="AS43" i="8"/>
  <c r="AS45" i="7"/>
  <c r="L45" i="8"/>
  <c r="AS54" i="8"/>
  <c r="L28" i="8"/>
  <c r="L30" i="7"/>
  <c r="AS48" i="7"/>
  <c r="AS20" i="7"/>
  <c r="L53" i="7"/>
  <c r="L51" i="7"/>
  <c r="AS40" i="8"/>
  <c r="AS42" i="8"/>
  <c r="L41" i="7"/>
  <c r="AS46" i="7"/>
  <c r="AS52" i="8"/>
  <c r="AS54" i="7"/>
  <c r="L52" i="7"/>
  <c r="AS55" i="8"/>
  <c r="L29" i="7"/>
  <c r="AS49" i="8"/>
  <c r="L27" i="8"/>
  <c r="AS21" i="8"/>
  <c r="L40" i="7"/>
  <c r="L54" i="8"/>
  <c r="AS49" i="7"/>
  <c r="AS45" i="8" l="1"/>
  <c r="AS19" i="8"/>
  <c r="AS22" i="8"/>
  <c r="AS19" i="7"/>
  <c r="AS42" i="7"/>
  <c r="AS397" i="2" l="1"/>
  <c r="AS87" i="2"/>
  <c r="AS396" i="2"/>
  <c r="AS333" i="2"/>
  <c r="AS87" i="3" l="1"/>
  <c r="K274" i="3"/>
  <c r="K252" i="3" s="1"/>
  <c r="K289" i="3"/>
  <c r="K267" i="3" s="1"/>
  <c r="AS397" i="3"/>
  <c r="J289" i="3"/>
  <c r="J267" i="3" s="1"/>
  <c r="H289" i="3"/>
  <c r="H267" i="3" s="1"/>
  <c r="D295" i="4"/>
  <c r="D273" i="4" s="1"/>
  <c r="E388" i="4"/>
  <c r="E344" i="4"/>
  <c r="E385" i="4"/>
  <c r="E253" i="4"/>
  <c r="E322" i="4"/>
  <c r="E383" i="4"/>
  <c r="E382" i="4"/>
  <c r="E233" i="4"/>
  <c r="E341" i="4"/>
  <c r="E362" i="4"/>
  <c r="E319" i="4"/>
  <c r="AS385" i="3"/>
  <c r="AS75" i="3"/>
  <c r="AS41" i="3"/>
  <c r="AS183" i="2"/>
  <c r="AS181" i="2"/>
  <c r="AS124" i="2"/>
  <c r="AS82" i="2"/>
  <c r="AS392" i="2"/>
  <c r="AS100" i="3"/>
  <c r="AS21" i="3"/>
  <c r="AS68" i="2"/>
  <c r="AS222" i="3"/>
  <c r="AS202" i="3"/>
  <c r="AS95" i="2"/>
  <c r="AS329" i="2"/>
  <c r="AS196" i="2"/>
  <c r="AS146" i="3"/>
  <c r="AS114" i="2"/>
  <c r="AS237" i="2"/>
  <c r="AS385" i="2"/>
  <c r="AS27" i="2"/>
  <c r="AS382" i="3"/>
  <c r="AS319" i="3"/>
  <c r="AS253" i="3"/>
  <c r="AS68" i="3"/>
  <c r="AS28" i="2"/>
  <c r="AS147" i="2"/>
  <c r="AS279" i="2"/>
  <c r="AS42" i="3"/>
  <c r="AS321" i="2"/>
  <c r="AS321" i="3"/>
  <c r="AS94" i="2"/>
  <c r="AS225" i="2"/>
  <c r="AS345" i="2"/>
  <c r="AS277" i="3"/>
  <c r="AS347" i="2"/>
  <c r="AS64" i="3"/>
  <c r="AS161" i="3"/>
  <c r="AS156" i="2"/>
  <c r="AS26" i="2"/>
  <c r="AS28" i="3"/>
  <c r="AS65" i="2"/>
  <c r="AS185" i="2"/>
  <c r="AS317" i="2"/>
  <c r="AS65" i="3"/>
  <c r="AS388" i="2"/>
  <c r="AS50" i="2"/>
  <c r="AS58" i="3"/>
  <c r="AS26" i="3"/>
  <c r="AS158" i="2"/>
  <c r="AS284" i="2"/>
  <c r="AS329" i="3"/>
  <c r="AS279" i="3"/>
  <c r="AS224" i="3"/>
  <c r="AS159" i="3"/>
  <c r="AS286" i="3"/>
  <c r="AS233" i="3"/>
  <c r="AS118" i="3"/>
  <c r="AS349" i="2"/>
  <c r="AS339" i="3"/>
  <c r="AS288" i="3"/>
  <c r="AS217" i="3"/>
  <c r="AS344" i="3"/>
  <c r="AS299" i="3"/>
  <c r="AS221" i="3"/>
  <c r="AS332" i="2"/>
  <c r="AS351" i="3"/>
  <c r="AS303" i="3"/>
  <c r="AS254" i="3"/>
  <c r="AS180" i="3"/>
  <c r="AS119" i="3"/>
  <c r="AS332" i="3"/>
  <c r="AS342" i="3"/>
  <c r="AS275" i="3"/>
  <c r="AS38" i="2"/>
  <c r="AS156" i="3"/>
  <c r="AS95" i="3"/>
  <c r="AS164" i="2"/>
  <c r="AS144" i="3"/>
  <c r="AS97" i="3"/>
  <c r="AS104" i="3"/>
  <c r="AS101" i="2"/>
  <c r="AS194" i="2"/>
  <c r="E23" i="4"/>
  <c r="T23" i="4"/>
  <c r="AS325" i="3"/>
  <c r="AS158" i="3"/>
  <c r="AS59" i="2"/>
  <c r="AS193" i="2"/>
  <c r="AS47" i="3"/>
  <c r="AS308" i="2"/>
  <c r="AS240" i="3"/>
  <c r="AS213" i="2"/>
  <c r="AS339" i="2"/>
  <c r="AS60" i="3"/>
  <c r="AS83" i="2"/>
  <c r="AS159" i="2"/>
  <c r="AS149" i="3"/>
  <c r="AS122" i="2"/>
  <c r="AS253" i="2"/>
  <c r="AS394" i="2"/>
  <c r="AS43" i="2"/>
  <c r="AS273" i="3"/>
  <c r="AS66" i="2"/>
  <c r="AS186" i="2"/>
  <c r="AS327" i="2"/>
  <c r="AS148" i="3"/>
  <c r="AS62" i="3"/>
  <c r="AS49" i="3"/>
  <c r="AS47" i="2"/>
  <c r="AS266" i="2"/>
  <c r="AS129" i="2"/>
  <c r="AS175" i="3"/>
  <c r="AS160" i="2"/>
  <c r="AS287" i="2"/>
  <c r="AS147" i="3"/>
  <c r="AS66" i="3"/>
  <c r="AS99" i="2"/>
  <c r="AS167" i="2"/>
  <c r="AS123" i="3"/>
  <c r="AS351" i="2"/>
  <c r="AS81" i="3"/>
  <c r="AS259" i="2"/>
  <c r="AS18" i="3"/>
  <c r="AS395" i="3"/>
  <c r="AS326" i="3"/>
  <c r="AS280" i="3"/>
  <c r="AS203" i="3"/>
  <c r="AS300" i="2"/>
  <c r="AS333" i="3"/>
  <c r="AS283" i="3"/>
  <c r="AS234" i="3"/>
  <c r="AS163" i="3"/>
  <c r="AS341" i="3"/>
  <c r="AS264" i="3"/>
  <c r="AS345" i="3"/>
  <c r="AS276" i="3"/>
  <c r="AS44" i="3"/>
  <c r="AS348" i="3"/>
  <c r="AS304" i="3"/>
  <c r="AS225" i="3"/>
  <c r="AS164" i="3"/>
  <c r="AS128" i="2"/>
  <c r="AS142" i="2"/>
  <c r="AS340" i="3"/>
  <c r="AS300" i="3"/>
  <c r="AS322" i="3"/>
  <c r="AS297" i="3"/>
  <c r="AS17" i="3"/>
  <c r="I289" i="3"/>
  <c r="I267" i="3" s="1"/>
  <c r="AS179" i="3"/>
  <c r="AS162" i="3"/>
  <c r="AS311" i="2"/>
  <c r="AS265" i="2"/>
  <c r="AS286" i="2"/>
  <c r="AS79" i="3"/>
  <c r="AS25" i="2"/>
  <c r="AS22" i="3"/>
  <c r="AS296" i="2"/>
  <c r="AQ274" i="2"/>
  <c r="AS174" i="3"/>
  <c r="AS29" i="2"/>
  <c r="AS148" i="2"/>
  <c r="AS295" i="2"/>
  <c r="AS117" i="3"/>
  <c r="AS39" i="3"/>
  <c r="AS343" i="3"/>
  <c r="AS310" i="2"/>
  <c r="AS45" i="3"/>
  <c r="AS118" i="2"/>
  <c r="AS127" i="2"/>
  <c r="AS323" i="2"/>
  <c r="AS222" i="2"/>
  <c r="AS348" i="2"/>
  <c r="AS24" i="2"/>
  <c r="AS168" i="2"/>
  <c r="AS199" i="3"/>
  <c r="AS44" i="2"/>
  <c r="AS161" i="2"/>
  <c r="AS288" i="2"/>
  <c r="AS344" i="2"/>
  <c r="AS388" i="3"/>
  <c r="AS19" i="2"/>
  <c r="AS140" i="2"/>
  <c r="AS243" i="2"/>
  <c r="AS196" i="3"/>
  <c r="AS261" i="2"/>
  <c r="AS19" i="3"/>
  <c r="AS85" i="3"/>
  <c r="AS61" i="2"/>
  <c r="AS221" i="2"/>
  <c r="AS346" i="3"/>
  <c r="AS283" i="2"/>
  <c r="AS218" i="3"/>
  <c r="AS56" i="3"/>
  <c r="AS380" i="2"/>
  <c r="AS392" i="3"/>
  <c r="AS327" i="3"/>
  <c r="AS255" i="3"/>
  <c r="AS330" i="3"/>
  <c r="AS284" i="3"/>
  <c r="AS212" i="3"/>
  <c r="AS318" i="3"/>
  <c r="AS324" i="3"/>
  <c r="AS349" i="3"/>
  <c r="AS281" i="3"/>
  <c r="AS56" i="2"/>
  <c r="AS214" i="3"/>
  <c r="AS219" i="2"/>
  <c r="AS165" i="3"/>
  <c r="AS232" i="2"/>
  <c r="AS340" i="2"/>
  <c r="AS37" i="3"/>
  <c r="AS46" i="2"/>
  <c r="AS74" i="2"/>
  <c r="H274" i="3"/>
  <c r="H252" i="3" s="1"/>
  <c r="J274" i="3"/>
  <c r="J252" i="3" s="1"/>
  <c r="AS21" i="2"/>
  <c r="AS224" i="2"/>
  <c r="AS218" i="2"/>
  <c r="AS78" i="2"/>
  <c r="AS105" i="2"/>
  <c r="AS123" i="2"/>
  <c r="AS254" i="2"/>
  <c r="AS297" i="2"/>
  <c r="AS105" i="3"/>
  <c r="AS219" i="3"/>
  <c r="AS242" i="2"/>
  <c r="AS231" i="2"/>
  <c r="AS98" i="2"/>
  <c r="AS324" i="2"/>
  <c r="AS50" i="3"/>
  <c r="AS126" i="2"/>
  <c r="AS233" i="2"/>
  <c r="AS381" i="2"/>
  <c r="AS137" i="2"/>
  <c r="AS262" i="2"/>
  <c r="AS124" i="3"/>
  <c r="AS57" i="3"/>
  <c r="AS64" i="2"/>
  <c r="AS323" i="3"/>
  <c r="AS97" i="2"/>
  <c r="AS102" i="2"/>
  <c r="AS239" i="2"/>
  <c r="AS76" i="3"/>
  <c r="AS389" i="2"/>
  <c r="AM274" i="3"/>
  <c r="AS296" i="3"/>
  <c r="AS382" i="2"/>
  <c r="AS165" i="2"/>
  <c r="AS42" i="2"/>
  <c r="AS23" i="3"/>
  <c r="AS320" i="3"/>
  <c r="AS115" i="3"/>
  <c r="AS330" i="2"/>
  <c r="AS143" i="3"/>
  <c r="AS393" i="3"/>
  <c r="AS305" i="3"/>
  <c r="AS78" i="3"/>
  <c r="AS396" i="3"/>
  <c r="AS331" i="3"/>
  <c r="AS260" i="3"/>
  <c r="AS386" i="3"/>
  <c r="AS390" i="3"/>
  <c r="AS220" i="3"/>
  <c r="AS328" i="3"/>
  <c r="AS145" i="2"/>
  <c r="AS261" i="3"/>
  <c r="AS205" i="3"/>
  <c r="AS94" i="3"/>
  <c r="AS307" i="2"/>
  <c r="AS215" i="3"/>
  <c r="AS99" i="3"/>
  <c r="AS320" i="2"/>
  <c r="AS194" i="3"/>
  <c r="AS232" i="3"/>
  <c r="AS116" i="3"/>
  <c r="AS213" i="3"/>
  <c r="AS256" i="3"/>
  <c r="AS81" i="2"/>
  <c r="AS174" i="2"/>
  <c r="AS76" i="2"/>
  <c r="AS46" i="3"/>
  <c r="AS98" i="3"/>
  <c r="AS29" i="3"/>
  <c r="AS115" i="2"/>
  <c r="AS121" i="2"/>
  <c r="AS100" i="2"/>
  <c r="AS223" i="2"/>
  <c r="AS350" i="2"/>
  <c r="AS27" i="3"/>
  <c r="AS18" i="2"/>
  <c r="AS83" i="3"/>
  <c r="AS40" i="2"/>
  <c r="AS103" i="2"/>
  <c r="AS343" i="2"/>
  <c r="AS205" i="2"/>
  <c r="AS155" i="3"/>
  <c r="AS40" i="3"/>
  <c r="AS114" i="3"/>
  <c r="AS23" i="2"/>
  <c r="AS241" i="2"/>
  <c r="AS106" i="2"/>
  <c r="AS120" i="3"/>
  <c r="AS236" i="2"/>
  <c r="AS384" i="2"/>
  <c r="AS74" i="3"/>
  <c r="AS39" i="2"/>
  <c r="AS197" i="2"/>
  <c r="AS243" i="3"/>
  <c r="AS79" i="2"/>
  <c r="AS201" i="2"/>
  <c r="AS342" i="2"/>
  <c r="AS67" i="3"/>
  <c r="AS59" i="3"/>
  <c r="AS60" i="2"/>
  <c r="AS281" i="2"/>
  <c r="AS144" i="2"/>
  <c r="AS198" i="3"/>
  <c r="AS82" i="3"/>
  <c r="AS166" i="2"/>
  <c r="AS43" i="3"/>
  <c r="AS138" i="3"/>
  <c r="AS350" i="3"/>
  <c r="AS157" i="3"/>
  <c r="AS309" i="3"/>
  <c r="AS184" i="2"/>
  <c r="AS198" i="2"/>
  <c r="AS160" i="3"/>
  <c r="AS394" i="3"/>
  <c r="AS244" i="2"/>
  <c r="AS310" i="3"/>
  <c r="AS258" i="3"/>
  <c r="AS141" i="3"/>
  <c r="AS262" i="3"/>
  <c r="AS145" i="3"/>
  <c r="AS137" i="3"/>
  <c r="AS41" i="2"/>
  <c r="AS38" i="3"/>
  <c r="AS20" i="2"/>
  <c r="AS86" i="2"/>
  <c r="AS214" i="2"/>
  <c r="AS80" i="3"/>
  <c r="AS129" i="3"/>
  <c r="AS178" i="2"/>
  <c r="AS276" i="2"/>
  <c r="AS298" i="2"/>
  <c r="AS139" i="2"/>
  <c r="AS395" i="2"/>
  <c r="AS200" i="2"/>
  <c r="AS275" i="2"/>
  <c r="AS240" i="2"/>
  <c r="AS199" i="2"/>
  <c r="AS325" i="2"/>
  <c r="AS206" i="3"/>
  <c r="AS136" i="2"/>
  <c r="AS103" i="3"/>
  <c r="AS67" i="2"/>
  <c r="AS202" i="2"/>
  <c r="AS322" i="2"/>
  <c r="AS244" i="3"/>
  <c r="AS96" i="3"/>
  <c r="AS119" i="2"/>
  <c r="AS117" i="2"/>
  <c r="AS352" i="2"/>
  <c r="AS220" i="2"/>
  <c r="AS168" i="3"/>
  <c r="AS141" i="2"/>
  <c r="AS16" i="2"/>
  <c r="AS390" i="2"/>
  <c r="AS57" i="2"/>
  <c r="AS175" i="2"/>
  <c r="AS303" i="2"/>
  <c r="AS379" i="2"/>
  <c r="AS121" i="3"/>
  <c r="AS22" i="2"/>
  <c r="AS149" i="2"/>
  <c r="AS273" i="2"/>
  <c r="AS200" i="3"/>
  <c r="AS75" i="2"/>
  <c r="AS104" i="2"/>
  <c r="AS157" i="2"/>
  <c r="AS181" i="3"/>
  <c r="AS163" i="2"/>
  <c r="AS142" i="3"/>
  <c r="AS380" i="3"/>
  <c r="AS186" i="3"/>
  <c r="AS277" i="2"/>
  <c r="AS197" i="3"/>
  <c r="AS285" i="2"/>
  <c r="AS204" i="3"/>
  <c r="AS206" i="2"/>
  <c r="AS346" i="2"/>
  <c r="AS381" i="3"/>
  <c r="AS307" i="3"/>
  <c r="AS259" i="3"/>
  <c r="AS184" i="3"/>
  <c r="AS387" i="3"/>
  <c r="AM289" i="3"/>
  <c r="AS311" i="3"/>
  <c r="AS263" i="3"/>
  <c r="AS195" i="3"/>
  <c r="AS319" i="2"/>
  <c r="AS302" i="2"/>
  <c r="AS183" i="3"/>
  <c r="AS258" i="2"/>
  <c r="AS102" i="3"/>
  <c r="AS179" i="2"/>
  <c r="AS238" i="2"/>
  <c r="AS63" i="3"/>
  <c r="AS301" i="2"/>
  <c r="AS96" i="2"/>
  <c r="AS49" i="2"/>
  <c r="AS309" i="2"/>
  <c r="AS328" i="2"/>
  <c r="AS45" i="2"/>
  <c r="AS162" i="2"/>
  <c r="AS304" i="2"/>
  <c r="AS125" i="3"/>
  <c r="AS391" i="3"/>
  <c r="AS80" i="2"/>
  <c r="AS216" i="2"/>
  <c r="AS61" i="3"/>
  <c r="AS331" i="2"/>
  <c r="AS265" i="3"/>
  <c r="AQ289" i="3"/>
  <c r="AQ267" i="3" s="1"/>
  <c r="AS37" i="2"/>
  <c r="AS257" i="2"/>
  <c r="AS120" i="2"/>
  <c r="AS128" i="3"/>
  <c r="AS146" i="2"/>
  <c r="AS278" i="2"/>
  <c r="AS25" i="3"/>
  <c r="AS139" i="3"/>
  <c r="AS77" i="2"/>
  <c r="AS389" i="3"/>
  <c r="AS180" i="2"/>
  <c r="AS116" i="2"/>
  <c r="AS256" i="2"/>
  <c r="AS86" i="3"/>
  <c r="AS16" i="3"/>
  <c r="AS302" i="3"/>
  <c r="AS77" i="3"/>
  <c r="AS107" i="2"/>
  <c r="AS203" i="2"/>
  <c r="AS216" i="3"/>
  <c r="AS85" i="2"/>
  <c r="AS231" i="3"/>
  <c r="AS178" i="3"/>
  <c r="AS255" i="2"/>
  <c r="AS185" i="3"/>
  <c r="AS176" i="2"/>
  <c r="AS237" i="3"/>
  <c r="AS122" i="3"/>
  <c r="AS383" i="2"/>
  <c r="AS241" i="3"/>
  <c r="AS126" i="3"/>
  <c r="AS391" i="2"/>
  <c r="AS257" i="3"/>
  <c r="AS201" i="3"/>
  <c r="AO289" i="3"/>
  <c r="AO267" i="3" s="1"/>
  <c r="AS84" i="3"/>
  <c r="AS299" i="2"/>
  <c r="AS352" i="3"/>
  <c r="AS308" i="3"/>
  <c r="AS235" i="3"/>
  <c r="AS383" i="3"/>
  <c r="AS317" i="3"/>
  <c r="AS239" i="3"/>
  <c r="AS278" i="3"/>
  <c r="AS17" i="2"/>
  <c r="I274" i="3"/>
  <c r="I252" i="3" s="1"/>
  <c r="AS193" i="3"/>
  <c r="AS30" i="2"/>
  <c r="G26" i="4"/>
  <c r="T26" i="4"/>
  <c r="E26" i="4"/>
  <c r="S26" i="4"/>
  <c r="AS280" i="2"/>
  <c r="AS282" i="2"/>
  <c r="AS62" i="2"/>
  <c r="AS326" i="2"/>
  <c r="AS127" i="3"/>
  <c r="AQ274" i="3"/>
  <c r="AS24" i="3"/>
  <c r="AS143" i="2"/>
  <c r="AS217" i="2"/>
  <c r="AS84" i="2"/>
  <c r="AS195" i="2"/>
  <c r="AS138" i="2"/>
  <c r="AS264" i="2"/>
  <c r="AS30" i="3"/>
  <c r="AS306" i="2"/>
  <c r="AS266" i="3"/>
  <c r="AS58" i="2"/>
  <c r="AS177" i="2"/>
  <c r="AS318" i="2"/>
  <c r="AS140" i="3"/>
  <c r="AS48" i="3"/>
  <c r="AS101" i="3"/>
  <c r="AS204" i="2"/>
  <c r="AS125" i="2"/>
  <c r="AS387" i="2"/>
  <c r="AS234" i="2"/>
  <c r="AS177" i="3"/>
  <c r="AS251" i="2"/>
  <c r="AS393" i="2"/>
  <c r="AS48" i="2"/>
  <c r="AS212" i="2"/>
  <c r="AS301" i="3"/>
  <c r="AS215" i="2"/>
  <c r="AS386" i="2"/>
  <c r="AO274" i="3"/>
  <c r="AS166" i="3"/>
  <c r="AS260" i="2"/>
  <c r="AS155" i="2"/>
  <c r="AS305" i="2"/>
  <c r="AS63" i="2"/>
  <c r="AS182" i="2"/>
  <c r="AS282" i="3"/>
  <c r="AS223" i="3"/>
  <c r="AS107" i="3"/>
  <c r="AS341" i="2"/>
  <c r="AS236" i="3"/>
  <c r="AS182" i="3"/>
  <c r="AS263" i="2"/>
  <c r="AS287" i="3"/>
  <c r="AS238" i="3"/>
  <c r="AS167" i="3"/>
  <c r="AS347" i="3"/>
  <c r="AS298" i="3"/>
  <c r="AS242" i="3"/>
  <c r="AS176" i="3"/>
  <c r="AS235" i="2"/>
  <c r="AS306" i="3"/>
  <c r="AS251" i="3"/>
  <c r="AS136" i="3"/>
  <c r="AS106" i="3"/>
  <c r="AS379" i="3"/>
  <c r="AS285" i="3"/>
  <c r="AS384" i="3"/>
  <c r="AS295" i="3"/>
  <c r="AQ252" i="3" l="1"/>
  <c r="E153" i="4"/>
  <c r="S153" i="4"/>
  <c r="T153" i="4"/>
  <c r="S278" i="4"/>
  <c r="T278" i="4"/>
  <c r="E278" i="4"/>
  <c r="E300" i="4"/>
  <c r="U300" i="4" s="1"/>
  <c r="S300" i="4"/>
  <c r="T300" i="4"/>
  <c r="AS274" i="3"/>
  <c r="AM252" i="3"/>
  <c r="G110" i="4"/>
  <c r="E110" i="4"/>
  <c r="T213" i="4"/>
  <c r="E213" i="4"/>
  <c r="U213" i="4" s="1"/>
  <c r="S213" i="4"/>
  <c r="AO252" i="3"/>
  <c r="S50" i="4"/>
  <c r="T50" i="4"/>
  <c r="G50" i="4"/>
  <c r="E50" i="4"/>
  <c r="J339" i="4"/>
  <c r="H339" i="4"/>
  <c r="E339" i="4"/>
  <c r="K339" i="4"/>
  <c r="G339" i="4"/>
  <c r="E130" i="4"/>
  <c r="G130" i="4"/>
  <c r="T275" i="4"/>
  <c r="E275" i="4"/>
  <c r="S275" i="4"/>
  <c r="G89" i="4"/>
  <c r="E89" i="4"/>
  <c r="S23" i="4"/>
  <c r="G132" i="4"/>
  <c r="E132" i="4"/>
  <c r="AS20" i="3"/>
  <c r="AS289" i="3"/>
  <c r="AM267" i="3"/>
  <c r="G173" i="4"/>
  <c r="E173" i="4"/>
  <c r="AS274" i="2"/>
  <c r="AQ252" i="2"/>
  <c r="T297" i="4"/>
  <c r="E297" i="4"/>
  <c r="U297" i="4" s="1"/>
  <c r="S297" i="4"/>
  <c r="E317" i="4"/>
  <c r="C295" i="4"/>
  <c r="L289" i="3" l="1"/>
  <c r="L267" i="3" s="1"/>
  <c r="U23" i="4"/>
  <c r="U278" i="4"/>
  <c r="AS252" i="2"/>
  <c r="U26" i="4"/>
  <c r="C273" i="4"/>
  <c r="S295" i="4"/>
  <c r="T295" i="4"/>
  <c r="E295" i="4"/>
  <c r="U295" i="4" s="1"/>
  <c r="U50" i="4"/>
  <c r="L274" i="3"/>
  <c r="L252" i="3" s="1"/>
  <c r="U275" i="4"/>
  <c r="AS252" i="3"/>
  <c r="U153" i="4"/>
  <c r="E273" i="4" l="1"/>
  <c r="U273" i="4" s="1"/>
  <c r="T273" i="4"/>
  <c r="S273" i="4"/>
  <c r="D165" i="4" l="1"/>
  <c r="D225" i="4"/>
  <c r="BG231" i="2" l="1"/>
  <c r="BK231" i="2"/>
  <c r="BG255" i="2"/>
  <c r="BK255" i="2"/>
  <c r="BG28" i="2"/>
  <c r="BK28" i="2"/>
  <c r="BG94" i="2"/>
  <c r="BK94" i="2"/>
  <c r="BG61" i="2"/>
  <c r="BK61" i="2"/>
  <c r="BG104" i="2"/>
  <c r="BK104" i="2"/>
  <c r="BG183" i="2"/>
  <c r="BK183" i="2"/>
  <c r="BG19" i="2"/>
  <c r="BK19" i="2"/>
  <c r="BG26" i="2"/>
  <c r="BK26" i="2"/>
  <c r="BG348" i="2"/>
  <c r="BK348" i="2"/>
  <c r="BG114" i="2" l="1"/>
  <c r="BK114" i="2"/>
  <c r="BG77" i="2"/>
  <c r="BK77" i="2"/>
  <c r="BG75" i="2"/>
  <c r="BK75" i="2"/>
  <c r="BG97" i="2"/>
  <c r="BK97" i="2"/>
  <c r="BG224" i="2"/>
  <c r="BK224" i="2"/>
  <c r="BG238" i="2"/>
  <c r="BK238" i="2"/>
  <c r="BG303" i="2"/>
  <c r="BK303" i="2"/>
  <c r="BG225" i="2"/>
  <c r="BK225" i="2"/>
  <c r="BG99" i="2"/>
  <c r="BK99" i="2"/>
  <c r="BG326" i="2"/>
  <c r="BK326" i="2"/>
  <c r="BG74" i="2"/>
  <c r="BK74" i="2"/>
  <c r="BG345" i="2"/>
  <c r="BK345" i="2"/>
  <c r="BG305" i="2"/>
  <c r="BK305" i="2"/>
  <c r="BG264" i="2"/>
  <c r="BK264" i="2"/>
  <c r="BG82" i="2"/>
  <c r="BK82" i="2"/>
  <c r="BG277" i="2"/>
  <c r="BK277" i="2"/>
  <c r="BG30" i="2"/>
  <c r="BK30" i="2"/>
  <c r="BG196" i="2"/>
  <c r="BK196" i="2"/>
  <c r="BG125" i="2"/>
  <c r="BK125" i="2"/>
  <c r="BG85" i="2"/>
  <c r="BK85" i="2"/>
  <c r="BG161" i="2"/>
  <c r="BK161" i="2"/>
  <c r="BG321" i="2"/>
  <c r="BK321" i="2"/>
  <c r="BG393" i="2"/>
  <c r="BK393" i="2"/>
  <c r="BG22" i="2"/>
  <c r="BK22" i="2"/>
  <c r="BG136" i="2"/>
  <c r="BK136" i="2"/>
  <c r="BG127" i="2"/>
  <c r="BK127" i="2"/>
  <c r="BG259" i="2"/>
  <c r="BK259" i="2"/>
  <c r="BG310" i="2"/>
  <c r="BK310" i="2"/>
  <c r="BG80" i="2"/>
  <c r="BK80" i="2"/>
  <c r="BG317" i="2"/>
  <c r="BK317" i="2"/>
  <c r="BG184" i="2"/>
  <c r="BK184" i="2"/>
  <c r="BG163" i="2"/>
  <c r="BK163" i="2"/>
  <c r="BG25" i="2"/>
  <c r="BK25" i="2"/>
  <c r="BG148" i="2"/>
  <c r="BK148" i="2"/>
  <c r="BG120" i="2"/>
  <c r="BK120" i="2"/>
  <c r="BG65" i="2"/>
  <c r="BK65" i="2"/>
  <c r="BG23" i="2"/>
  <c r="BK23" i="2"/>
  <c r="BG123" i="2"/>
  <c r="BK123" i="2"/>
  <c r="BG282" i="2"/>
  <c r="BK282" i="2"/>
  <c r="BG395" i="2"/>
  <c r="BK395" i="2"/>
  <c r="BG139" i="2"/>
  <c r="BK139" i="2"/>
  <c r="BG118" i="2"/>
  <c r="BK118" i="2"/>
  <c r="BG352" i="2"/>
  <c r="BK352" i="2"/>
  <c r="BG81" i="2"/>
  <c r="BK81" i="2"/>
  <c r="BG87" i="2"/>
  <c r="BK87" i="2"/>
  <c r="BG50" i="2"/>
  <c r="BK50" i="2"/>
  <c r="BG261" i="2"/>
  <c r="BK261" i="2"/>
  <c r="BG58" i="2"/>
  <c r="BK58" i="2"/>
  <c r="BG143" i="2"/>
  <c r="BK143" i="2"/>
  <c r="BG122" i="2"/>
  <c r="BK122" i="2"/>
  <c r="BG390" i="2"/>
  <c r="BK390" i="2"/>
  <c r="BG42" i="2"/>
  <c r="BK42" i="2"/>
  <c r="BG63" i="2"/>
  <c r="BK63" i="2"/>
  <c r="BG347" i="2"/>
  <c r="BK347" i="2"/>
  <c r="BG263" i="2"/>
  <c r="BK263" i="2"/>
  <c r="BG201" i="2"/>
  <c r="BK201" i="2"/>
  <c r="BG308" i="2"/>
  <c r="BK308" i="2"/>
  <c r="BG84" i="2"/>
  <c r="BK84" i="2"/>
  <c r="BG181" i="2"/>
  <c r="BK181" i="2"/>
  <c r="BG285" i="2"/>
  <c r="BK285" i="2"/>
  <c r="BG56" i="2"/>
  <c r="BK56" i="2"/>
  <c r="BG299" i="2"/>
  <c r="BK299" i="2"/>
  <c r="BG331" i="2"/>
  <c r="BK331" i="2"/>
  <c r="BG146" i="2"/>
  <c r="BK146" i="2"/>
  <c r="BG288" i="2"/>
  <c r="BK288" i="2"/>
  <c r="BG176" i="2"/>
  <c r="BK176" i="2"/>
  <c r="BG105" i="2"/>
  <c r="BK105" i="2"/>
  <c r="BG44" i="2"/>
  <c r="BK44" i="2"/>
  <c r="BG203" i="2"/>
  <c r="BK203" i="2"/>
  <c r="BG280" i="2"/>
  <c r="BK280" i="2"/>
  <c r="BG219" i="2"/>
  <c r="BK219" i="2"/>
  <c r="BG287" i="2"/>
  <c r="BK287" i="2"/>
  <c r="BG215" i="2"/>
  <c r="BK215" i="2"/>
  <c r="BG273" i="2"/>
  <c r="BK273" i="2"/>
  <c r="BG389" i="2"/>
  <c r="BK389" i="2"/>
  <c r="BG199" i="2"/>
  <c r="BK199" i="2"/>
  <c r="BG101" i="2"/>
  <c r="BK101" i="2"/>
  <c r="BG40" i="2"/>
  <c r="BK40" i="2"/>
  <c r="BG218" i="2"/>
  <c r="BK218" i="2"/>
  <c r="BG68" i="2"/>
  <c r="BK68" i="2"/>
  <c r="BG43" i="2"/>
  <c r="BK43" i="2"/>
  <c r="BG206" i="2"/>
  <c r="BK206" i="2"/>
  <c r="BG107" i="2"/>
  <c r="BK107" i="2"/>
  <c r="BG392" i="2"/>
  <c r="BK392" i="2"/>
  <c r="BG86" i="2"/>
  <c r="BK86" i="2"/>
  <c r="BG220" i="2"/>
  <c r="BK220" i="2"/>
  <c r="BG100" i="2"/>
  <c r="BK100" i="2"/>
  <c r="BG24" i="2"/>
  <c r="BK24" i="2"/>
  <c r="BG62" i="2"/>
  <c r="BK62" i="2"/>
  <c r="BG234" i="2"/>
  <c r="BK234" i="2"/>
  <c r="BG165" i="2"/>
  <c r="BK165" i="2"/>
  <c r="BG339" i="2"/>
  <c r="BK339" i="2"/>
  <c r="BG179" i="2"/>
  <c r="BK179" i="2"/>
  <c r="BG47" i="2"/>
  <c r="BK47" i="2"/>
  <c r="BG178" i="2"/>
  <c r="BK178" i="2"/>
  <c r="BG332" i="2"/>
  <c r="BK332" i="2"/>
  <c r="BG344" i="2"/>
  <c r="BK344" i="2"/>
  <c r="BG243" i="2"/>
  <c r="BK243" i="2"/>
  <c r="BG66" i="2"/>
  <c r="BK66" i="2"/>
  <c r="BG200" i="2"/>
  <c r="BK200" i="2"/>
  <c r="BG186" i="2"/>
  <c r="BK186" i="2"/>
  <c r="BG351" i="2"/>
  <c r="BK351" i="2"/>
  <c r="BG242" i="2"/>
  <c r="BK242" i="2"/>
  <c r="BG121" i="2"/>
  <c r="BK121" i="2"/>
  <c r="BG158" i="2"/>
  <c r="BK158" i="2"/>
  <c r="BG168" i="2"/>
  <c r="BK168" i="2"/>
  <c r="BG49" i="2"/>
  <c r="BK49" i="2"/>
  <c r="BG346" i="2"/>
  <c r="BK346" i="2"/>
  <c r="BG222" i="2"/>
  <c r="BK222" i="2"/>
  <c r="BG283" i="2"/>
  <c r="BK283" i="2"/>
  <c r="BG155" i="2"/>
  <c r="BK155" i="2"/>
  <c r="BG236" i="2"/>
  <c r="BK236" i="2"/>
  <c r="BG185" i="2"/>
  <c r="BK185" i="2"/>
  <c r="BG79" i="2"/>
  <c r="BK79" i="2"/>
  <c r="BG295" i="2"/>
  <c r="BK295" i="2"/>
  <c r="BG281" i="2"/>
  <c r="BK281" i="2"/>
  <c r="BG237" i="2"/>
  <c r="BK237" i="2"/>
  <c r="BG102" i="2"/>
  <c r="BK102" i="2"/>
  <c r="BG286" i="2"/>
  <c r="BK286" i="2"/>
  <c r="BG327" i="2"/>
  <c r="BK327" i="2"/>
  <c r="BG309" i="2"/>
  <c r="BK309" i="2"/>
  <c r="BG349" i="2"/>
  <c r="BK349" i="2"/>
  <c r="BG141" i="2"/>
  <c r="BK141" i="2"/>
  <c r="BG193" i="2"/>
  <c r="BK193" i="2"/>
  <c r="BG384" i="2"/>
  <c r="BK384" i="2"/>
  <c r="BG147" i="2"/>
  <c r="BK147" i="2"/>
  <c r="BG106" i="2"/>
  <c r="BK106" i="2"/>
  <c r="BG174" i="2"/>
  <c r="BK174" i="2"/>
  <c r="BG212" i="2"/>
  <c r="BK212" i="2"/>
  <c r="BG45" i="2"/>
  <c r="BK45" i="2"/>
  <c r="BG167" i="2"/>
  <c r="BK167" i="2"/>
  <c r="BG64" i="2"/>
  <c r="BK64" i="2"/>
  <c r="BG391" i="2"/>
  <c r="BK391" i="2"/>
  <c r="BG145" i="2"/>
  <c r="BK145" i="2"/>
  <c r="BG328" i="2"/>
  <c r="BK328" i="2"/>
  <c r="BG182" i="2"/>
  <c r="BK182" i="2"/>
  <c r="BG103" i="2"/>
  <c r="BK103" i="2"/>
  <c r="BG46" i="2"/>
  <c r="BK46" i="2"/>
  <c r="BG164" i="2"/>
  <c r="BK164" i="2"/>
  <c r="BG262" i="2"/>
  <c r="BK262" i="2"/>
  <c r="BG83" i="2"/>
  <c r="BK83" i="2"/>
  <c r="BG124" i="2"/>
  <c r="BK124" i="2"/>
  <c r="BG306" i="2"/>
  <c r="BK306" i="2"/>
  <c r="BG221" i="2"/>
  <c r="BK221" i="2"/>
  <c r="BG20" i="2" l="1"/>
  <c r="BK20" i="2"/>
  <c r="BG387" i="2"/>
  <c r="BK387" i="2"/>
  <c r="BG159" i="2"/>
  <c r="BK159" i="2"/>
  <c r="BG307" i="2"/>
  <c r="BK307" i="2"/>
  <c r="BG322" i="2"/>
  <c r="BK322" i="2"/>
  <c r="BG278" i="2"/>
  <c r="BK278" i="2"/>
  <c r="BG142" i="2"/>
  <c r="BK142" i="2"/>
  <c r="BG260" i="2"/>
  <c r="BK260" i="2"/>
  <c r="BG251" i="2"/>
  <c r="BK251" i="2"/>
  <c r="BG388" i="2"/>
  <c r="BK388" i="2"/>
  <c r="BG382" i="2"/>
  <c r="BK382" i="2"/>
  <c r="BG300" i="2"/>
  <c r="BK300" i="2"/>
  <c r="BG297" i="2"/>
  <c r="BK297" i="2"/>
  <c r="BG394" i="2"/>
  <c r="BK394" i="2"/>
  <c r="BG265" i="2"/>
  <c r="BK265" i="2"/>
  <c r="BG149" i="2"/>
  <c r="BK149" i="2"/>
  <c r="BG258" i="2"/>
  <c r="BK258" i="2"/>
  <c r="BG330" i="2"/>
  <c r="BK330" i="2"/>
  <c r="BG266" i="2"/>
  <c r="BK266" i="2"/>
  <c r="BG60" i="2"/>
  <c r="BK60" i="2"/>
  <c r="BG119" i="2"/>
  <c r="BK119" i="2"/>
  <c r="BG216" i="2"/>
  <c r="BK216" i="2"/>
  <c r="BG213" i="2"/>
  <c r="BK213" i="2"/>
  <c r="BG319" i="2"/>
  <c r="BK319" i="2"/>
  <c r="BG27" i="2"/>
  <c r="BK27" i="2"/>
  <c r="BG166" i="2"/>
  <c r="BK166" i="2"/>
  <c r="BG244" i="2"/>
  <c r="BK244" i="2"/>
  <c r="BG204" i="2"/>
  <c r="BK204" i="2"/>
  <c r="BG256" i="2"/>
  <c r="BK256" i="2"/>
  <c r="BG325" i="2"/>
  <c r="BK325" i="2"/>
  <c r="BG95" i="2"/>
  <c r="BK95" i="2"/>
  <c r="BG177" i="2"/>
  <c r="BK177" i="2"/>
  <c r="BG197" i="2"/>
  <c r="BK197" i="2"/>
  <c r="BG379" i="2"/>
  <c r="BK379" i="2"/>
  <c r="BG144" i="2"/>
  <c r="BK144" i="2"/>
  <c r="BG37" i="2"/>
  <c r="BK37" i="2"/>
  <c r="BG198" i="2"/>
  <c r="BK198" i="2"/>
  <c r="BG343" i="2"/>
  <c r="BK343" i="2"/>
  <c r="BG57" i="2"/>
  <c r="BK57" i="2"/>
  <c r="BG175" i="2"/>
  <c r="BK175" i="2"/>
  <c r="BG137" i="2"/>
  <c r="BK137" i="2"/>
  <c r="BG41" i="2"/>
  <c r="BK41" i="2"/>
  <c r="BG67" i="2"/>
  <c r="BK67" i="2"/>
  <c r="BG302" i="2"/>
  <c r="BK302" i="2"/>
  <c r="BG29" i="2"/>
  <c r="BK29" i="2"/>
  <c r="BG128" i="2"/>
  <c r="BK128" i="2"/>
  <c r="BG223" i="2"/>
  <c r="BK223" i="2"/>
  <c r="BG329" i="2"/>
  <c r="BK329" i="2"/>
  <c r="BG116" i="2"/>
  <c r="BK116" i="2"/>
  <c r="BG140" i="2"/>
  <c r="BK140" i="2"/>
  <c r="BG232" i="2"/>
  <c r="BK232" i="2"/>
  <c r="BG205" i="2"/>
  <c r="BK205" i="2"/>
  <c r="BG241" i="2"/>
  <c r="BK241" i="2"/>
  <c r="BG304" i="2"/>
  <c r="BK304" i="2"/>
  <c r="BG239" i="2"/>
  <c r="BK239" i="2"/>
  <c r="BG275" i="2"/>
  <c r="BK275" i="2"/>
  <c r="BG194" i="2"/>
  <c r="BK194" i="2"/>
  <c r="BG340" i="2"/>
  <c r="BK340" i="2"/>
  <c r="BG98" i="2"/>
  <c r="BK98" i="2"/>
  <c r="BG162" i="2"/>
  <c r="BK162" i="2"/>
  <c r="BG324" i="2"/>
  <c r="BK324" i="2"/>
  <c r="BG126" i="2"/>
  <c r="BK126" i="2"/>
  <c r="BG48" i="2"/>
  <c r="BK48" i="2"/>
  <c r="BG59" i="2"/>
  <c r="BK59" i="2"/>
  <c r="BG160" i="2"/>
  <c r="BK160" i="2"/>
  <c r="BG235" i="2"/>
  <c r="BK235" i="2"/>
  <c r="BG38" i="2"/>
  <c r="BK38" i="2"/>
  <c r="BG385" i="2"/>
  <c r="BK385" i="2"/>
  <c r="BG217" i="2"/>
  <c r="BK217" i="2"/>
  <c r="BG180" i="2"/>
  <c r="BK180" i="2"/>
  <c r="BG342" i="2"/>
  <c r="BK342" i="2"/>
  <c r="BG350" i="2"/>
  <c r="BK350" i="2"/>
  <c r="BG240" i="2"/>
  <c r="BK240" i="2"/>
  <c r="BG284" i="2"/>
  <c r="BK284" i="2"/>
  <c r="BG202" i="2"/>
  <c r="BK202" i="2"/>
  <c r="BG156" i="2"/>
  <c r="BE156" i="2"/>
  <c r="BG253" i="2" l="1"/>
  <c r="BK253" i="2"/>
  <c r="BI156" i="2"/>
  <c r="BK156" i="2"/>
  <c r="BG78" i="2"/>
  <c r="BK78" i="2"/>
  <c r="BE156" i="3"/>
  <c r="H347" i="4"/>
  <c r="K347" i="4"/>
  <c r="E347" i="4"/>
  <c r="G347" i="4"/>
  <c r="J347" i="4"/>
  <c r="T301" i="4"/>
  <c r="E301" i="4"/>
  <c r="S301" i="4"/>
  <c r="H114" i="4"/>
  <c r="G114" i="4"/>
  <c r="J114" i="4"/>
  <c r="E114" i="4"/>
  <c r="K114" i="4"/>
  <c r="H54" i="4"/>
  <c r="S54" i="4"/>
  <c r="K54" i="4"/>
  <c r="E54" i="4"/>
  <c r="J54" i="4"/>
  <c r="T54" i="4"/>
  <c r="G54" i="4"/>
  <c r="G93" i="4"/>
  <c r="H93" i="4"/>
  <c r="J93" i="4"/>
  <c r="E93" i="4"/>
  <c r="K93" i="4"/>
  <c r="S160" i="4"/>
  <c r="K160" i="4"/>
  <c r="G160" i="4"/>
  <c r="T160" i="4"/>
  <c r="H160" i="4"/>
  <c r="E160" i="4"/>
  <c r="J160" i="4"/>
  <c r="J59" i="4"/>
  <c r="E59" i="4"/>
  <c r="K59" i="4"/>
  <c r="H59" i="4"/>
  <c r="T59" i="4"/>
  <c r="G59" i="4"/>
  <c r="S59" i="4"/>
  <c r="G222" i="4"/>
  <c r="H222" i="4"/>
  <c r="J222" i="4"/>
  <c r="E222" i="4"/>
  <c r="K222" i="4"/>
  <c r="T222" i="4"/>
  <c r="S222" i="4"/>
  <c r="E352" i="4"/>
  <c r="G352" i="4"/>
  <c r="H352" i="4"/>
  <c r="K352" i="4"/>
  <c r="J352" i="4"/>
  <c r="K25" i="4"/>
  <c r="E25" i="4"/>
  <c r="H25" i="4"/>
  <c r="T25" i="4"/>
  <c r="G25" i="4"/>
  <c r="J25" i="4"/>
  <c r="S25" i="4"/>
  <c r="G58" i="4"/>
  <c r="J58" i="4"/>
  <c r="H58" i="4"/>
  <c r="T58" i="4"/>
  <c r="E58" i="4"/>
  <c r="K58" i="4"/>
  <c r="S58" i="4"/>
  <c r="E157" i="4"/>
  <c r="G157" i="4"/>
  <c r="T157" i="4"/>
  <c r="H157" i="4"/>
  <c r="J157" i="4"/>
  <c r="K157" i="4"/>
  <c r="S157" i="4"/>
  <c r="H180" i="4"/>
  <c r="E180" i="4"/>
  <c r="J180" i="4"/>
  <c r="K180" i="4"/>
  <c r="G180" i="4"/>
  <c r="K196" i="4"/>
  <c r="E196" i="4"/>
  <c r="J196" i="4"/>
  <c r="G196" i="4"/>
  <c r="H196" i="4"/>
  <c r="G184" i="4"/>
  <c r="H184" i="4"/>
  <c r="E184" i="4"/>
  <c r="J184" i="4"/>
  <c r="K184" i="4"/>
  <c r="G325" i="4"/>
  <c r="E325" i="4"/>
  <c r="H325" i="4"/>
  <c r="K325" i="4"/>
  <c r="J325" i="4"/>
  <c r="K287" i="4"/>
  <c r="G287" i="4"/>
  <c r="T287" i="4"/>
  <c r="E287" i="4"/>
  <c r="H287" i="4"/>
  <c r="J287" i="4"/>
  <c r="S287" i="4"/>
  <c r="T279" i="4"/>
  <c r="H279" i="4"/>
  <c r="J279" i="4"/>
  <c r="G279" i="4"/>
  <c r="E279" i="4"/>
  <c r="K279" i="4"/>
  <c r="S279" i="4"/>
  <c r="K328" i="4"/>
  <c r="H328" i="4"/>
  <c r="G328" i="4"/>
  <c r="J328" i="4"/>
  <c r="E328" i="4"/>
  <c r="G52" i="4"/>
  <c r="J52" i="4"/>
  <c r="E52" i="4"/>
  <c r="K52" i="4"/>
  <c r="T52" i="4"/>
  <c r="H52" i="4"/>
  <c r="S52" i="4"/>
  <c r="K320" i="4"/>
  <c r="J320" i="4"/>
  <c r="H320" i="4"/>
  <c r="E320" i="4"/>
  <c r="G320" i="4"/>
  <c r="H260" i="4"/>
  <c r="G260" i="4"/>
  <c r="K260" i="4"/>
  <c r="J260" i="4"/>
  <c r="E260" i="4"/>
  <c r="G118" i="4"/>
  <c r="E118" i="4"/>
  <c r="J118" i="4"/>
  <c r="K118" i="4"/>
  <c r="H118" i="4"/>
  <c r="T303" i="4"/>
  <c r="S303" i="4"/>
  <c r="E303" i="4"/>
  <c r="J129" i="4"/>
  <c r="K129" i="4"/>
  <c r="H129" i="4"/>
  <c r="G129" i="4"/>
  <c r="E129" i="4"/>
  <c r="G259" i="4"/>
  <c r="J259" i="4"/>
  <c r="H259" i="4"/>
  <c r="K259" i="4"/>
  <c r="E259" i="4"/>
  <c r="E238" i="4"/>
  <c r="K238" i="4"/>
  <c r="G238" i="4"/>
  <c r="J238" i="4"/>
  <c r="H238" i="4"/>
  <c r="H95" i="4"/>
  <c r="G95" i="4"/>
  <c r="J95" i="4"/>
  <c r="K95" i="4"/>
  <c r="E95" i="4"/>
  <c r="K68" i="4"/>
  <c r="J68" i="4"/>
  <c r="E68" i="4"/>
  <c r="G68" i="4"/>
  <c r="H68" i="4"/>
  <c r="J32" i="4"/>
  <c r="H32" i="4"/>
  <c r="T32" i="4"/>
  <c r="G32" i="4"/>
  <c r="E32" i="4"/>
  <c r="K32" i="4"/>
  <c r="S32" i="4"/>
  <c r="H343" i="4"/>
  <c r="J343" i="4"/>
  <c r="G343" i="4"/>
  <c r="E343" i="4"/>
  <c r="K343" i="4"/>
  <c r="E198" i="4"/>
  <c r="H198" i="4"/>
  <c r="G198" i="4"/>
  <c r="K198" i="4"/>
  <c r="J198" i="4"/>
  <c r="E231" i="4"/>
  <c r="J231" i="4"/>
  <c r="H231" i="4"/>
  <c r="G231" i="4"/>
  <c r="K231" i="4"/>
  <c r="G368" i="4"/>
  <c r="H368" i="4"/>
  <c r="E368" i="4"/>
  <c r="J368" i="4"/>
  <c r="K368" i="4"/>
  <c r="K215" i="4"/>
  <c r="H215" i="4"/>
  <c r="E215" i="4"/>
  <c r="G215" i="4"/>
  <c r="S215" i="4"/>
  <c r="T215" i="4"/>
  <c r="J215" i="4"/>
  <c r="H274" i="4"/>
  <c r="E274" i="4"/>
  <c r="S274" i="4"/>
  <c r="G274" i="4"/>
  <c r="T274" i="4"/>
  <c r="K345" i="4"/>
  <c r="J345" i="4"/>
  <c r="E345" i="4"/>
  <c r="G345" i="4"/>
  <c r="H345" i="4"/>
  <c r="J372" i="4"/>
  <c r="H372" i="4"/>
  <c r="K372" i="4"/>
  <c r="G372" i="4"/>
  <c r="E372" i="4"/>
  <c r="E22" i="4"/>
  <c r="H22" i="4"/>
  <c r="T22" i="4"/>
  <c r="G22" i="4"/>
  <c r="S22" i="4"/>
  <c r="J348" i="4"/>
  <c r="G348" i="4"/>
  <c r="H348" i="4"/>
  <c r="K348" i="4"/>
  <c r="E348" i="4"/>
  <c r="E324" i="4"/>
  <c r="G324" i="4"/>
  <c r="K324" i="4"/>
  <c r="J324" i="4"/>
  <c r="H324" i="4"/>
  <c r="E91" i="4"/>
  <c r="H91" i="4"/>
  <c r="G91" i="4"/>
  <c r="K91" i="4"/>
  <c r="J91" i="4"/>
  <c r="H252" i="4"/>
  <c r="G252" i="4"/>
  <c r="E252" i="4"/>
  <c r="H254" i="4"/>
  <c r="G254" i="4"/>
  <c r="E254" i="4"/>
  <c r="J254" i="4"/>
  <c r="K254" i="4"/>
  <c r="J113" i="4"/>
  <c r="K113" i="4"/>
  <c r="H113" i="4"/>
  <c r="G113" i="4"/>
  <c r="E113" i="4"/>
  <c r="G178" i="4"/>
  <c r="E178" i="4"/>
  <c r="J178" i="4"/>
  <c r="H178" i="4"/>
  <c r="K178" i="4"/>
  <c r="H131" i="4"/>
  <c r="G131" i="4"/>
  <c r="E131" i="4"/>
  <c r="J255" i="4"/>
  <c r="H255" i="4"/>
  <c r="E255" i="4"/>
  <c r="G255" i="4"/>
  <c r="K255" i="4"/>
  <c r="E223" i="4"/>
  <c r="T223" i="4"/>
  <c r="G223" i="4"/>
  <c r="H223" i="4"/>
  <c r="J223" i="4"/>
  <c r="K223" i="4"/>
  <c r="S223" i="4"/>
  <c r="E143" i="4"/>
  <c r="K143" i="4"/>
  <c r="J143" i="4"/>
  <c r="G143" i="4"/>
  <c r="H143" i="4"/>
  <c r="T216" i="4"/>
  <c r="G216" i="4"/>
  <c r="H216" i="4"/>
  <c r="K216" i="4"/>
  <c r="J216" i="4"/>
  <c r="E216" i="4"/>
  <c r="S216" i="4"/>
  <c r="G390" i="4"/>
  <c r="H390" i="4"/>
  <c r="J390" i="4"/>
  <c r="E390" i="4"/>
  <c r="K390" i="4"/>
  <c r="E49" i="4"/>
  <c r="G49" i="4"/>
  <c r="H49" i="4"/>
  <c r="T49" i="4"/>
  <c r="S49" i="4"/>
  <c r="S272" i="4"/>
  <c r="G272" i="4"/>
  <c r="H272" i="4"/>
  <c r="J272" i="4"/>
  <c r="K272" i="4"/>
  <c r="T272" i="4"/>
  <c r="E272" i="4"/>
  <c r="G133" i="4"/>
  <c r="H133" i="4"/>
  <c r="K133" i="4"/>
  <c r="J133" i="4"/>
  <c r="E133" i="4"/>
  <c r="J137" i="4"/>
  <c r="K137" i="4"/>
  <c r="G137" i="4"/>
  <c r="E137" i="4"/>
  <c r="H137" i="4"/>
  <c r="H361" i="4"/>
  <c r="E361" i="4"/>
  <c r="G361" i="4"/>
  <c r="E305" i="4"/>
  <c r="T305" i="4"/>
  <c r="S305" i="4"/>
  <c r="H121" i="4"/>
  <c r="G121" i="4"/>
  <c r="E121" i="4"/>
  <c r="J121" i="4"/>
  <c r="K121" i="4"/>
  <c r="K261" i="4"/>
  <c r="G261" i="4"/>
  <c r="J261" i="4"/>
  <c r="H261" i="4"/>
  <c r="E261" i="4"/>
  <c r="E329" i="4"/>
  <c r="J329" i="4"/>
  <c r="K329" i="4"/>
  <c r="G329" i="4"/>
  <c r="H329" i="4"/>
  <c r="K236" i="4"/>
  <c r="G236" i="4"/>
  <c r="J236" i="4"/>
  <c r="H236" i="4"/>
  <c r="E236" i="4"/>
  <c r="H349" i="4"/>
  <c r="E349" i="4"/>
  <c r="J349" i="4"/>
  <c r="G349" i="4"/>
  <c r="K349" i="4"/>
  <c r="K51" i="4"/>
  <c r="G51" i="4"/>
  <c r="T51" i="4"/>
  <c r="H51" i="4"/>
  <c r="E51" i="4"/>
  <c r="J51" i="4"/>
  <c r="S51" i="4"/>
  <c r="H174" i="4"/>
  <c r="J174" i="4"/>
  <c r="K174" i="4"/>
  <c r="E174" i="4"/>
  <c r="G174" i="4"/>
  <c r="G239" i="4"/>
  <c r="J239" i="4"/>
  <c r="E239" i="4"/>
  <c r="K239" i="4"/>
  <c r="H239" i="4"/>
  <c r="H351" i="4"/>
  <c r="J351" i="4"/>
  <c r="E351" i="4"/>
  <c r="G351" i="4"/>
  <c r="K351" i="4"/>
  <c r="E309" i="4"/>
  <c r="T309" i="4"/>
  <c r="S309" i="4"/>
  <c r="E202" i="4"/>
  <c r="K202" i="4"/>
  <c r="H202" i="4"/>
  <c r="G202" i="4"/>
  <c r="J202" i="4"/>
  <c r="E296" i="4"/>
  <c r="S296" i="4"/>
  <c r="T296" i="4"/>
  <c r="S294" i="4"/>
  <c r="T294" i="4"/>
  <c r="E294" i="4"/>
  <c r="S286" i="4"/>
  <c r="T286" i="4"/>
  <c r="E286" i="4"/>
  <c r="J286" i="4"/>
  <c r="G286" i="4"/>
  <c r="K286" i="4"/>
  <c r="H286" i="4"/>
  <c r="H338" i="4"/>
  <c r="J338" i="4"/>
  <c r="K338" i="4"/>
  <c r="G338" i="4"/>
  <c r="E338" i="4"/>
  <c r="J360" i="4"/>
  <c r="H360" i="4"/>
  <c r="G360" i="4"/>
  <c r="K360" i="4"/>
  <c r="E360" i="4"/>
  <c r="G195" i="4"/>
  <c r="J195" i="4"/>
  <c r="K195" i="4"/>
  <c r="E195" i="4"/>
  <c r="H195" i="4"/>
  <c r="T24" i="4"/>
  <c r="G24" i="4"/>
  <c r="H24" i="4"/>
  <c r="J24" i="4"/>
  <c r="E24" i="4"/>
  <c r="K24" i="4"/>
  <c r="S24" i="4"/>
  <c r="G331" i="4"/>
  <c r="H331" i="4"/>
  <c r="E331" i="4"/>
  <c r="K331" i="4"/>
  <c r="J331" i="4"/>
  <c r="G97" i="4"/>
  <c r="E97" i="4"/>
  <c r="H97" i="4"/>
  <c r="K97" i="4"/>
  <c r="J97" i="4"/>
  <c r="J389" i="4"/>
  <c r="E389" i="4"/>
  <c r="H389" i="4"/>
  <c r="K389" i="4"/>
  <c r="G389" i="4"/>
  <c r="G154" i="4"/>
  <c r="E154" i="4"/>
  <c r="H154" i="4"/>
  <c r="J154" i="4"/>
  <c r="K154" i="4"/>
  <c r="S154" i="4"/>
  <c r="T154" i="4"/>
  <c r="K27" i="4"/>
  <c r="E27" i="4"/>
  <c r="J27" i="4"/>
  <c r="S27" i="4"/>
  <c r="T27" i="4"/>
  <c r="G27" i="4"/>
  <c r="H27" i="4"/>
  <c r="S212" i="4"/>
  <c r="G212" i="4"/>
  <c r="E212" i="4"/>
  <c r="H212" i="4"/>
  <c r="T212" i="4"/>
  <c r="K30" i="4"/>
  <c r="G30" i="4"/>
  <c r="H30" i="4"/>
  <c r="T30" i="4"/>
  <c r="E30" i="4"/>
  <c r="J30" i="4"/>
  <c r="S30" i="4"/>
  <c r="E237" i="4"/>
  <c r="H237" i="4"/>
  <c r="K237" i="4"/>
  <c r="J237" i="4"/>
  <c r="G237" i="4"/>
  <c r="J386" i="4"/>
  <c r="K386" i="4"/>
  <c r="H386" i="4"/>
  <c r="G386" i="4"/>
  <c r="E386" i="4"/>
  <c r="G256" i="4"/>
  <c r="H256" i="4"/>
  <c r="E256" i="4"/>
  <c r="J256" i="4"/>
  <c r="K256" i="4"/>
  <c r="J57" i="4"/>
  <c r="H57" i="4"/>
  <c r="E57" i="4"/>
  <c r="G57" i="4"/>
  <c r="T57" i="4"/>
  <c r="K57" i="4"/>
  <c r="S57" i="4"/>
  <c r="H115" i="4"/>
  <c r="J115" i="4"/>
  <c r="G115" i="4"/>
  <c r="K115" i="4"/>
  <c r="E115" i="4"/>
  <c r="T299" i="4"/>
  <c r="S299" i="4"/>
  <c r="E299" i="4"/>
  <c r="K369" i="4"/>
  <c r="G369" i="4"/>
  <c r="H369" i="4"/>
  <c r="J369" i="4"/>
  <c r="E369" i="4"/>
  <c r="E371" i="4"/>
  <c r="H371" i="4"/>
  <c r="J371" i="4"/>
  <c r="K371" i="4"/>
  <c r="G371" i="4"/>
  <c r="G75" i="4"/>
  <c r="H75" i="4"/>
  <c r="K75" i="4"/>
  <c r="J75" i="4"/>
  <c r="E75" i="4"/>
  <c r="G257" i="4"/>
  <c r="E257" i="4"/>
  <c r="K257" i="4"/>
  <c r="H257" i="4"/>
  <c r="J257" i="4"/>
  <c r="H135" i="4"/>
  <c r="G135" i="4"/>
  <c r="E135" i="4"/>
  <c r="K135" i="4"/>
  <c r="J135" i="4"/>
  <c r="G316" i="4"/>
  <c r="J316" i="4"/>
  <c r="H316" i="4"/>
  <c r="K316" i="4"/>
  <c r="E316" i="4"/>
  <c r="G321" i="4"/>
  <c r="E321" i="4"/>
  <c r="H321" i="4"/>
  <c r="J321" i="4"/>
  <c r="K321" i="4"/>
  <c r="G98" i="4"/>
  <c r="H98" i="4"/>
  <c r="K98" i="4"/>
  <c r="E98" i="4"/>
  <c r="J98" i="4"/>
  <c r="H384" i="4"/>
  <c r="G384" i="4"/>
  <c r="E384" i="4"/>
  <c r="T60" i="4"/>
  <c r="H60" i="4"/>
  <c r="G60" i="4"/>
  <c r="K60" i="4"/>
  <c r="E60" i="4"/>
  <c r="J60" i="4"/>
  <c r="S60" i="4"/>
  <c r="E61" i="4"/>
  <c r="J61" i="4"/>
  <c r="K61" i="4"/>
  <c r="G61" i="4"/>
  <c r="T61" i="4"/>
  <c r="H61" i="4"/>
  <c r="S61" i="4"/>
  <c r="G326" i="4"/>
  <c r="J326" i="4"/>
  <c r="K326" i="4"/>
  <c r="H326" i="4"/>
  <c r="E326" i="4"/>
  <c r="J346" i="4"/>
  <c r="E346" i="4"/>
  <c r="K346" i="4"/>
  <c r="G346" i="4"/>
  <c r="H346" i="4"/>
  <c r="E282" i="4"/>
  <c r="S282" i="4"/>
  <c r="G282" i="4"/>
  <c r="T282" i="4"/>
  <c r="H282" i="4"/>
  <c r="K282" i="4"/>
  <c r="J282" i="4"/>
  <c r="S217" i="4"/>
  <c r="J217" i="4"/>
  <c r="E217" i="4"/>
  <c r="H217" i="4"/>
  <c r="T217" i="4"/>
  <c r="G217" i="4"/>
  <c r="K217" i="4"/>
  <c r="H69" i="4"/>
  <c r="E69" i="4"/>
  <c r="G69" i="4"/>
  <c r="S28" i="4"/>
  <c r="E28" i="4"/>
  <c r="K28" i="4"/>
  <c r="G28" i="4"/>
  <c r="T28" i="4"/>
  <c r="J28" i="4"/>
  <c r="H28" i="4"/>
  <c r="E281" i="4"/>
  <c r="T281" i="4"/>
  <c r="J281" i="4"/>
  <c r="S281" i="4"/>
  <c r="K281" i="4"/>
  <c r="G281" i="4"/>
  <c r="H281" i="4"/>
  <c r="H78" i="4"/>
  <c r="K78" i="4"/>
  <c r="E78" i="4"/>
  <c r="J78" i="4"/>
  <c r="G78" i="4"/>
  <c r="E220" i="4"/>
  <c r="J220" i="4"/>
  <c r="K220" i="4"/>
  <c r="G220" i="4"/>
  <c r="T220" i="4"/>
  <c r="H220" i="4"/>
  <c r="S220" i="4"/>
  <c r="E134" i="4"/>
  <c r="J134" i="4"/>
  <c r="G134" i="4"/>
  <c r="K134" i="4"/>
  <c r="H134" i="4"/>
  <c r="G119" i="4"/>
  <c r="H119" i="4"/>
  <c r="E119" i="4"/>
  <c r="K119" i="4"/>
  <c r="J119" i="4"/>
  <c r="K117" i="4"/>
  <c r="E117" i="4"/>
  <c r="G117" i="4"/>
  <c r="J117" i="4"/>
  <c r="H117" i="4"/>
  <c r="G172" i="4"/>
  <c r="E172" i="4"/>
  <c r="H172" i="4"/>
  <c r="E392" i="4"/>
  <c r="G392" i="4"/>
  <c r="K392" i="4"/>
  <c r="J392" i="4"/>
  <c r="H392" i="4"/>
  <c r="E277" i="4"/>
  <c r="J277" i="4"/>
  <c r="G277" i="4"/>
  <c r="H277" i="4"/>
  <c r="T277" i="4"/>
  <c r="K277" i="4"/>
  <c r="S277" i="4"/>
  <c r="K100" i="4"/>
  <c r="E100" i="4"/>
  <c r="J100" i="4"/>
  <c r="H100" i="4"/>
  <c r="G100" i="4"/>
  <c r="E136" i="4"/>
  <c r="J136" i="4"/>
  <c r="H136" i="4"/>
  <c r="K136" i="4"/>
  <c r="G136" i="4"/>
  <c r="G387" i="4"/>
  <c r="E387" i="4"/>
  <c r="K387" i="4"/>
  <c r="J387" i="4"/>
  <c r="H387" i="4"/>
  <c r="G108" i="4"/>
  <c r="E108" i="4"/>
  <c r="K108" i="4"/>
  <c r="J108" i="4"/>
  <c r="H108" i="4"/>
  <c r="E182" i="4"/>
  <c r="G182" i="4"/>
  <c r="H182" i="4"/>
  <c r="K182" i="4"/>
  <c r="J182" i="4"/>
  <c r="H88" i="4"/>
  <c r="G88" i="4"/>
  <c r="E88" i="4"/>
  <c r="H263" i="4"/>
  <c r="K263" i="4"/>
  <c r="J263" i="4"/>
  <c r="E263" i="4"/>
  <c r="G263" i="4"/>
  <c r="K323" i="4"/>
  <c r="E323" i="4"/>
  <c r="G323" i="4"/>
  <c r="J323" i="4"/>
  <c r="H323" i="4"/>
  <c r="G56" i="4"/>
  <c r="J56" i="4"/>
  <c r="K56" i="4"/>
  <c r="E56" i="4"/>
  <c r="H56" i="4"/>
  <c r="T56" i="4"/>
  <c r="S56" i="4"/>
  <c r="E140" i="4"/>
  <c r="K140" i="4"/>
  <c r="G140" i="4"/>
  <c r="H140" i="4"/>
  <c r="J140" i="4"/>
  <c r="G342" i="4"/>
  <c r="K342" i="4"/>
  <c r="J342" i="4"/>
  <c r="E342" i="4"/>
  <c r="H342" i="4"/>
  <c r="H221" i="4"/>
  <c r="J221" i="4"/>
  <c r="S221" i="4"/>
  <c r="K221" i="4"/>
  <c r="T221" i="4"/>
  <c r="G221" i="4"/>
  <c r="E221" i="4"/>
  <c r="G55" i="4"/>
  <c r="T55" i="4"/>
  <c r="H55" i="4"/>
  <c r="E55" i="4"/>
  <c r="K55" i="4"/>
  <c r="J55" i="4"/>
  <c r="S55" i="4"/>
  <c r="H35" i="4"/>
  <c r="S35" i="4"/>
  <c r="G35" i="4"/>
  <c r="J35" i="4"/>
  <c r="E35" i="4"/>
  <c r="K35" i="4"/>
  <c r="T35" i="4"/>
  <c r="S224" i="4"/>
  <c r="J224" i="4"/>
  <c r="K224" i="4"/>
  <c r="E224" i="4"/>
  <c r="H224" i="4"/>
  <c r="T224" i="4"/>
  <c r="G224" i="4"/>
  <c r="G396" i="4"/>
  <c r="H396" i="4"/>
  <c r="K396" i="4"/>
  <c r="J396" i="4"/>
  <c r="E396" i="4"/>
  <c r="S162" i="4"/>
  <c r="J162" i="4"/>
  <c r="E162" i="4"/>
  <c r="K162" i="4"/>
  <c r="G162" i="4"/>
  <c r="H162" i="4"/>
  <c r="T162" i="4"/>
  <c r="G244" i="4"/>
  <c r="H244" i="4"/>
  <c r="E244" i="4"/>
  <c r="K244" i="4"/>
  <c r="J244" i="4"/>
  <c r="K234" i="4"/>
  <c r="G234" i="4"/>
  <c r="H234" i="4"/>
  <c r="J234" i="4"/>
  <c r="E234" i="4"/>
  <c r="G235" i="4"/>
  <c r="K235" i="4"/>
  <c r="H235" i="4"/>
  <c r="J235" i="4"/>
  <c r="E235" i="4"/>
  <c r="H116" i="4"/>
  <c r="J116" i="4"/>
  <c r="E116" i="4"/>
  <c r="K116" i="4"/>
  <c r="G116" i="4"/>
  <c r="K111" i="4"/>
  <c r="G111" i="4"/>
  <c r="H111" i="4"/>
  <c r="E111" i="4"/>
  <c r="J111" i="4"/>
  <c r="J183" i="4"/>
  <c r="H183" i="4"/>
  <c r="E183" i="4"/>
  <c r="G183" i="4"/>
  <c r="K183" i="4"/>
  <c r="J364" i="4"/>
  <c r="K364" i="4"/>
  <c r="G364" i="4"/>
  <c r="H364" i="4"/>
  <c r="E364" i="4"/>
  <c r="G283" i="4"/>
  <c r="T283" i="4"/>
  <c r="E283" i="4"/>
  <c r="U283" i="4" s="1"/>
  <c r="S283" i="4"/>
  <c r="K283" i="4"/>
  <c r="H283" i="4"/>
  <c r="J283" i="4"/>
  <c r="G72" i="4"/>
  <c r="E72" i="4"/>
  <c r="K72" i="4"/>
  <c r="J72" i="4"/>
  <c r="H72" i="4"/>
  <c r="H161" i="4"/>
  <c r="K161" i="4"/>
  <c r="E161" i="4"/>
  <c r="J161" i="4"/>
  <c r="S161" i="4"/>
  <c r="G161" i="4"/>
  <c r="T161" i="4"/>
  <c r="J353" i="4"/>
  <c r="K353" i="4"/>
  <c r="H353" i="4"/>
  <c r="G353" i="4"/>
  <c r="E353" i="4"/>
  <c r="K94" i="4"/>
  <c r="H94" i="4"/>
  <c r="E94" i="4"/>
  <c r="J94" i="4"/>
  <c r="G94" i="4"/>
  <c r="G197" i="4"/>
  <c r="H197" i="4"/>
  <c r="K197" i="4"/>
  <c r="E197" i="4"/>
  <c r="J197" i="4"/>
  <c r="J251" i="4"/>
  <c r="H251" i="4"/>
  <c r="E251" i="4"/>
  <c r="G251" i="4"/>
  <c r="K251" i="4"/>
  <c r="G176" i="4"/>
  <c r="E176" i="4"/>
  <c r="J176" i="4"/>
  <c r="H176" i="4"/>
  <c r="K176" i="4"/>
  <c r="G397" i="4"/>
  <c r="E397" i="4"/>
  <c r="J397" i="4"/>
  <c r="K397" i="4"/>
  <c r="H397" i="4"/>
  <c r="E79" i="4"/>
  <c r="G79" i="4"/>
  <c r="J79" i="4"/>
  <c r="H79" i="4"/>
  <c r="K79" i="4"/>
  <c r="J77" i="4"/>
  <c r="G77" i="4"/>
  <c r="E77" i="4"/>
  <c r="K77" i="4"/>
  <c r="H77" i="4"/>
  <c r="J155" i="4"/>
  <c r="T155" i="4"/>
  <c r="H155" i="4"/>
  <c r="E155" i="4"/>
  <c r="K155" i="4"/>
  <c r="G155" i="4"/>
  <c r="S155" i="4"/>
  <c r="E200" i="4"/>
  <c r="G200" i="4"/>
  <c r="H200" i="4"/>
  <c r="K200" i="4"/>
  <c r="J200" i="4"/>
  <c r="K258" i="4"/>
  <c r="E258" i="4"/>
  <c r="G258" i="4"/>
  <c r="J258" i="4"/>
  <c r="H258" i="4"/>
  <c r="S21" i="4"/>
  <c r="E21" i="4"/>
  <c r="J21" i="4"/>
  <c r="G21" i="4"/>
  <c r="K21" i="4"/>
  <c r="T21" i="4"/>
  <c r="H21" i="4"/>
  <c r="H138" i="4"/>
  <c r="G138" i="4"/>
  <c r="K138" i="4"/>
  <c r="E138" i="4"/>
  <c r="J138" i="4"/>
  <c r="E264" i="4"/>
  <c r="G264" i="4"/>
  <c r="H264" i="4"/>
  <c r="J264" i="4"/>
  <c r="K264" i="4"/>
  <c r="J90" i="4"/>
  <c r="E90" i="4"/>
  <c r="H90" i="4"/>
  <c r="K90" i="4"/>
  <c r="G90" i="4"/>
  <c r="G232" i="4"/>
  <c r="E232" i="4"/>
  <c r="H232" i="4"/>
  <c r="E99" i="4"/>
  <c r="K99" i="4"/>
  <c r="G99" i="4"/>
  <c r="J99" i="4"/>
  <c r="H99" i="4"/>
  <c r="H340" i="4"/>
  <c r="E340" i="4"/>
  <c r="G340" i="4"/>
  <c r="H74" i="4"/>
  <c r="K74" i="4"/>
  <c r="G74" i="4"/>
  <c r="J74" i="4"/>
  <c r="E74" i="4"/>
  <c r="J218" i="4"/>
  <c r="E218" i="4"/>
  <c r="H218" i="4"/>
  <c r="G218" i="4"/>
  <c r="T218" i="4"/>
  <c r="K218" i="4"/>
  <c r="S218" i="4"/>
  <c r="G350" i="4"/>
  <c r="K350" i="4"/>
  <c r="E350" i="4"/>
  <c r="J350" i="4"/>
  <c r="H350" i="4"/>
  <c r="H139" i="4"/>
  <c r="E139" i="4"/>
  <c r="G139" i="4"/>
  <c r="K139" i="4"/>
  <c r="J139" i="4"/>
  <c r="E219" i="4"/>
  <c r="U219" i="4" s="1"/>
  <c r="T219" i="4"/>
  <c r="H219" i="4"/>
  <c r="S219" i="4"/>
  <c r="G219" i="4"/>
  <c r="K219" i="4"/>
  <c r="J219" i="4"/>
  <c r="H76" i="4"/>
  <c r="J76" i="4"/>
  <c r="E76" i="4"/>
  <c r="K76" i="4"/>
  <c r="G76" i="4"/>
  <c r="K175" i="4"/>
  <c r="J175" i="4"/>
  <c r="E175" i="4"/>
  <c r="H175" i="4"/>
  <c r="G175" i="4"/>
  <c r="E318" i="4"/>
  <c r="H318" i="4"/>
  <c r="G318" i="4"/>
  <c r="J393" i="4"/>
  <c r="H393" i="4"/>
  <c r="E393" i="4"/>
  <c r="K393" i="4"/>
  <c r="G393" i="4"/>
  <c r="E298" i="4"/>
  <c r="T298" i="4"/>
  <c r="S298" i="4"/>
  <c r="G156" i="4"/>
  <c r="J156" i="4"/>
  <c r="H156" i="4"/>
  <c r="T156" i="4"/>
  <c r="K156" i="4"/>
  <c r="S156" i="4"/>
  <c r="E156" i="4"/>
  <c r="E201" i="4"/>
  <c r="H201" i="4"/>
  <c r="G201" i="4"/>
  <c r="J201" i="4"/>
  <c r="K201" i="4"/>
  <c r="K366" i="4"/>
  <c r="E366" i="4"/>
  <c r="H366" i="4"/>
  <c r="J366" i="4"/>
  <c r="G366" i="4"/>
  <c r="J96" i="4"/>
  <c r="H96" i="4"/>
  <c r="G96" i="4"/>
  <c r="K96" i="4"/>
  <c r="E96" i="4"/>
  <c r="K391" i="4"/>
  <c r="E391" i="4"/>
  <c r="H391" i="4"/>
  <c r="G391" i="4"/>
  <c r="J391" i="4"/>
  <c r="E243" i="4"/>
  <c r="J243" i="4"/>
  <c r="G243" i="4"/>
  <c r="K243" i="4"/>
  <c r="H243" i="4"/>
  <c r="G179" i="4"/>
  <c r="K179" i="4"/>
  <c r="H179" i="4"/>
  <c r="J179" i="4"/>
  <c r="E179" i="4"/>
  <c r="E92" i="4"/>
  <c r="H92" i="4"/>
  <c r="J92" i="4"/>
  <c r="G92" i="4"/>
  <c r="K92" i="4"/>
  <c r="K203" i="4"/>
  <c r="J203" i="4"/>
  <c r="E203" i="4"/>
  <c r="H203" i="4"/>
  <c r="G203" i="4"/>
  <c r="J365" i="4"/>
  <c r="K365" i="4"/>
  <c r="E365" i="4"/>
  <c r="H365" i="4"/>
  <c r="G365" i="4"/>
  <c r="H241" i="4"/>
  <c r="E241" i="4"/>
  <c r="J241" i="4"/>
  <c r="G241" i="4"/>
  <c r="K241" i="4"/>
  <c r="H276" i="4"/>
  <c r="G276" i="4"/>
  <c r="T276" i="4"/>
  <c r="S276" i="4"/>
  <c r="K276" i="4"/>
  <c r="J276" i="4"/>
  <c r="E276" i="4"/>
  <c r="S306" i="4"/>
  <c r="T306" i="4"/>
  <c r="E306" i="4"/>
  <c r="E199" i="4"/>
  <c r="H199" i="4"/>
  <c r="G199" i="4"/>
  <c r="K199" i="4"/>
  <c r="J199" i="4"/>
  <c r="J373" i="4"/>
  <c r="K373" i="4"/>
  <c r="G373" i="4"/>
  <c r="E373" i="4"/>
  <c r="H373" i="4"/>
  <c r="H171" i="4"/>
  <c r="K171" i="4"/>
  <c r="G171" i="4"/>
  <c r="E171" i="4"/>
  <c r="J171" i="4"/>
  <c r="H193" i="4"/>
  <c r="G193" i="4"/>
  <c r="K193" i="4"/>
  <c r="J193" i="4"/>
  <c r="E193" i="4"/>
  <c r="G159" i="4"/>
  <c r="S159" i="4"/>
  <c r="T159" i="4"/>
  <c r="J159" i="4"/>
  <c r="E159" i="4"/>
  <c r="K159" i="4"/>
  <c r="H159" i="4"/>
  <c r="T308" i="4"/>
  <c r="S308" i="4"/>
  <c r="E308" i="4"/>
  <c r="G262" i="4"/>
  <c r="H262" i="4"/>
  <c r="E262" i="4"/>
  <c r="K262" i="4"/>
  <c r="J262" i="4"/>
  <c r="J367" i="4"/>
  <c r="E367" i="4"/>
  <c r="H367" i="4"/>
  <c r="G367" i="4"/>
  <c r="K367" i="4"/>
  <c r="K280" i="4"/>
  <c r="T280" i="4"/>
  <c r="S280" i="4"/>
  <c r="J280" i="4"/>
  <c r="G280" i="4"/>
  <c r="H280" i="4"/>
  <c r="E280" i="4"/>
  <c r="H164" i="4"/>
  <c r="K164" i="4"/>
  <c r="G164" i="4"/>
  <c r="T164" i="4"/>
  <c r="E164" i="4"/>
  <c r="J164" i="4"/>
  <c r="S164" i="4"/>
  <c r="G214" i="4"/>
  <c r="K214" i="4"/>
  <c r="J214" i="4"/>
  <c r="H214" i="4"/>
  <c r="T214" i="4"/>
  <c r="S214" i="4"/>
  <c r="E214" i="4"/>
  <c r="U214" i="4" s="1"/>
  <c r="G87" i="4"/>
  <c r="K87" i="4"/>
  <c r="J87" i="4"/>
  <c r="H87" i="4"/>
  <c r="E87" i="4"/>
  <c r="J158" i="4"/>
  <c r="T158" i="4"/>
  <c r="G158" i="4"/>
  <c r="K158" i="4"/>
  <c r="E158" i="4"/>
  <c r="H158" i="4"/>
  <c r="S158" i="4"/>
  <c r="G394" i="4"/>
  <c r="E394" i="4"/>
  <c r="J394" i="4"/>
  <c r="H394" i="4"/>
  <c r="K394" i="4"/>
  <c r="H31" i="4"/>
  <c r="G31" i="4"/>
  <c r="T31" i="4"/>
  <c r="K31" i="4"/>
  <c r="J31" i="4"/>
  <c r="E31" i="4"/>
  <c r="U31" i="4" s="1"/>
  <c r="S31" i="4"/>
  <c r="E71" i="4"/>
  <c r="K71" i="4"/>
  <c r="H71" i="4"/>
  <c r="G71" i="4"/>
  <c r="J71" i="4"/>
  <c r="E363" i="4"/>
  <c r="K363" i="4"/>
  <c r="H363" i="4"/>
  <c r="G363" i="4"/>
  <c r="J363" i="4"/>
  <c r="T302" i="4"/>
  <c r="E302" i="4"/>
  <c r="S302" i="4"/>
  <c r="G327" i="4"/>
  <c r="E327" i="4"/>
  <c r="K327" i="4"/>
  <c r="J327" i="4"/>
  <c r="H327" i="4"/>
  <c r="E307" i="4"/>
  <c r="S307" i="4"/>
  <c r="T307" i="4"/>
  <c r="G29" i="4"/>
  <c r="T29" i="4"/>
  <c r="J29" i="4"/>
  <c r="H29" i="4"/>
  <c r="K29" i="4"/>
  <c r="S29" i="4"/>
  <c r="E29" i="4"/>
  <c r="G53" i="4"/>
  <c r="T53" i="4"/>
  <c r="H53" i="4"/>
  <c r="E53" i="4"/>
  <c r="J53" i="4"/>
  <c r="K53" i="4"/>
  <c r="S53" i="4"/>
  <c r="E381" i="4"/>
  <c r="K381" i="4"/>
  <c r="G381" i="4"/>
  <c r="J381" i="4"/>
  <c r="H381" i="4"/>
  <c r="S163" i="4"/>
  <c r="T163" i="4"/>
  <c r="E163" i="4"/>
  <c r="H163" i="4"/>
  <c r="J163" i="4"/>
  <c r="K163" i="4"/>
  <c r="G163" i="4"/>
  <c r="J285" i="4"/>
  <c r="G285" i="4"/>
  <c r="K285" i="4"/>
  <c r="T285" i="4"/>
  <c r="H285" i="4"/>
  <c r="S285" i="4"/>
  <c r="E285" i="4"/>
  <c r="H109" i="4"/>
  <c r="E109" i="4"/>
  <c r="G109" i="4"/>
  <c r="J194" i="4"/>
  <c r="H194" i="4"/>
  <c r="G194" i="4"/>
  <c r="K194" i="4"/>
  <c r="E194" i="4"/>
  <c r="H370" i="4"/>
  <c r="K370" i="4"/>
  <c r="J370" i="4"/>
  <c r="E370" i="4"/>
  <c r="G370" i="4"/>
  <c r="K177" i="4"/>
  <c r="E177" i="4"/>
  <c r="H177" i="4"/>
  <c r="G177" i="4"/>
  <c r="J177" i="4"/>
  <c r="H191" i="4"/>
  <c r="G191" i="4"/>
  <c r="E191" i="4"/>
  <c r="J191" i="4"/>
  <c r="K191" i="4"/>
  <c r="J151" i="4"/>
  <c r="K151" i="4"/>
  <c r="S151" i="4"/>
  <c r="T151" i="4"/>
  <c r="H151" i="4"/>
  <c r="E151" i="4"/>
  <c r="U151" i="4" s="1"/>
  <c r="G151" i="4"/>
  <c r="K181" i="4"/>
  <c r="G181" i="4"/>
  <c r="E181" i="4"/>
  <c r="J181" i="4"/>
  <c r="H181" i="4"/>
  <c r="E242" i="4"/>
  <c r="H242" i="4"/>
  <c r="K242" i="4"/>
  <c r="G242" i="4"/>
  <c r="J242" i="4"/>
  <c r="J330" i="4"/>
  <c r="H330" i="4"/>
  <c r="K330" i="4"/>
  <c r="G330" i="4"/>
  <c r="E330" i="4"/>
  <c r="G192" i="4"/>
  <c r="E192" i="4"/>
  <c r="H192" i="4"/>
  <c r="J120" i="4"/>
  <c r="G120" i="4"/>
  <c r="H120" i="4"/>
  <c r="E120" i="4"/>
  <c r="K120" i="4"/>
  <c r="G34" i="4"/>
  <c r="J34" i="4"/>
  <c r="E34" i="4"/>
  <c r="K34" i="4"/>
  <c r="H34" i="4"/>
  <c r="T34" i="4"/>
  <c r="S34" i="4"/>
  <c r="T211" i="4"/>
  <c r="H211" i="4"/>
  <c r="K211" i="4"/>
  <c r="J211" i="4"/>
  <c r="E211" i="4"/>
  <c r="U211" i="4" s="1"/>
  <c r="G211" i="4"/>
  <c r="S211" i="4"/>
  <c r="H395" i="4"/>
  <c r="K395" i="4"/>
  <c r="J395" i="4"/>
  <c r="E395" i="4"/>
  <c r="G395" i="4"/>
  <c r="G48" i="4"/>
  <c r="E48" i="4"/>
  <c r="J48" i="4"/>
  <c r="K48" i="4"/>
  <c r="H48" i="4"/>
  <c r="T48" i="4"/>
  <c r="S48" i="4"/>
  <c r="K141" i="4"/>
  <c r="E141" i="4"/>
  <c r="J141" i="4"/>
  <c r="H141" i="4"/>
  <c r="G141" i="4"/>
  <c r="T152" i="4"/>
  <c r="S152" i="4"/>
  <c r="E152" i="4"/>
  <c r="H152" i="4"/>
  <c r="G152" i="4"/>
  <c r="E112" i="4"/>
  <c r="K112" i="4"/>
  <c r="J112" i="4"/>
  <c r="H112" i="4"/>
  <c r="G112" i="4"/>
  <c r="G33" i="4"/>
  <c r="T33" i="4"/>
  <c r="E33" i="4"/>
  <c r="S33" i="4"/>
  <c r="K33" i="4"/>
  <c r="J33" i="4"/>
  <c r="H33" i="4"/>
  <c r="H142" i="4"/>
  <c r="G142" i="4"/>
  <c r="J142" i="4"/>
  <c r="K142" i="4"/>
  <c r="E142" i="4"/>
  <c r="S284" i="4"/>
  <c r="H284" i="4"/>
  <c r="T284" i="4"/>
  <c r="K284" i="4"/>
  <c r="E284" i="4"/>
  <c r="J284" i="4"/>
  <c r="G284" i="4"/>
  <c r="G240" i="4"/>
  <c r="E240" i="4"/>
  <c r="U220" i="4" s="1"/>
  <c r="J240" i="4"/>
  <c r="K240" i="4"/>
  <c r="H240" i="4"/>
  <c r="H80" i="4"/>
  <c r="G80" i="4"/>
  <c r="E80" i="4"/>
  <c r="K80" i="4"/>
  <c r="J80" i="4"/>
  <c r="G70" i="4"/>
  <c r="E70" i="4"/>
  <c r="H70" i="4"/>
  <c r="J70" i="4"/>
  <c r="K70" i="4"/>
  <c r="G73" i="4"/>
  <c r="J73" i="4"/>
  <c r="K73" i="4"/>
  <c r="E73" i="4"/>
  <c r="H73" i="4"/>
  <c r="S304" i="4"/>
  <c r="E304" i="4"/>
  <c r="U304" i="4" s="1"/>
  <c r="T304" i="4"/>
  <c r="U158" i="4" l="1"/>
  <c r="U284" i="4"/>
  <c r="U33" i="4"/>
  <c r="U299" i="4"/>
  <c r="U55" i="4"/>
  <c r="U57" i="4"/>
  <c r="U298" i="4"/>
  <c r="U218" i="4"/>
  <c r="U302" i="4"/>
  <c r="BK156" i="3"/>
  <c r="BI156" i="3"/>
  <c r="U159" i="4"/>
  <c r="U277" i="4"/>
  <c r="U59" i="4"/>
  <c r="U223" i="4"/>
  <c r="U161" i="4"/>
  <c r="U27" i="4"/>
  <c r="U221" i="4"/>
  <c r="U61" i="4"/>
  <c r="U285" i="4"/>
  <c r="U279" i="4"/>
  <c r="J172" i="4"/>
  <c r="K172" i="4"/>
  <c r="J384" i="4"/>
  <c r="K384" i="4"/>
  <c r="U216" i="4"/>
  <c r="U309" i="4"/>
  <c r="U56" i="4"/>
  <c r="U287" i="4"/>
  <c r="U54" i="4"/>
  <c r="U48" i="4"/>
  <c r="U308" i="4"/>
  <c r="U60" i="4"/>
  <c r="U21" i="4"/>
  <c r="U224" i="4"/>
  <c r="U154" i="4"/>
  <c r="U215" i="4"/>
  <c r="U34" i="4"/>
  <c r="U29" i="4"/>
  <c r="U53" i="4"/>
  <c r="J318" i="4"/>
  <c r="K318" i="4"/>
  <c r="U162" i="4"/>
  <c r="U217" i="4"/>
  <c r="U305" i="4"/>
  <c r="U52" i="4"/>
  <c r="U32" i="4"/>
  <c r="J232" i="4"/>
  <c r="K232" i="4"/>
  <c r="U30" i="4"/>
  <c r="U296" i="4"/>
  <c r="J361" i="4"/>
  <c r="K361" i="4"/>
  <c r="U272" i="4"/>
  <c r="U164" i="4"/>
  <c r="K88" i="4"/>
  <c r="J88" i="4"/>
  <c r="U28" i="4"/>
  <c r="K49" i="4"/>
  <c r="J49" i="4"/>
  <c r="U49" i="4"/>
  <c r="K22" i="4"/>
  <c r="J22" i="4"/>
  <c r="U22" i="4"/>
  <c r="U157" i="4"/>
  <c r="U160" i="4"/>
  <c r="U301" i="4"/>
  <c r="U155" i="4"/>
  <c r="J152" i="4"/>
  <c r="U152" i="4"/>
  <c r="K152" i="4"/>
  <c r="U306" i="4"/>
  <c r="K340" i="4"/>
  <c r="J340" i="4"/>
  <c r="E36" i="4"/>
  <c r="U35" i="4"/>
  <c r="J252" i="4"/>
  <c r="K252" i="4"/>
  <c r="K274" i="4"/>
  <c r="J274" i="4"/>
  <c r="U274" i="4"/>
  <c r="U25" i="4"/>
  <c r="U280" i="4"/>
  <c r="U51" i="4"/>
  <c r="J69" i="4"/>
  <c r="K69" i="4"/>
  <c r="U24" i="4"/>
  <c r="U286" i="4"/>
  <c r="U303" i="4"/>
  <c r="U156" i="4"/>
  <c r="K109" i="4"/>
  <c r="J109" i="4"/>
  <c r="U222" i="4"/>
  <c r="U276" i="4"/>
  <c r="U212" i="4"/>
  <c r="K212" i="4"/>
  <c r="J212" i="4"/>
  <c r="J192" i="4"/>
  <c r="K192" i="4"/>
  <c r="U163" i="4"/>
  <c r="U307" i="4"/>
  <c r="U281" i="4"/>
  <c r="U282" i="4"/>
  <c r="U58" i="4"/>
  <c r="U294" i="4"/>
  <c r="J131" i="4"/>
  <c r="K131" i="4"/>
</calcChain>
</file>

<file path=xl/sharedStrings.xml><?xml version="1.0" encoding="utf-8"?>
<sst xmlns="http://schemas.openxmlformats.org/spreadsheetml/2006/main" count="4580" uniqueCount="670">
  <si>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</si>
  <si>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</si>
  <si>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</si>
  <si>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</si>
  <si>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</si>
  <si>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</si>
  <si>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</si>
  <si>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</si>
  <si>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</si>
  <si>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</si>
  <si>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</si>
  <si>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</si>
  <si>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</si>
  <si>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</si>
  <si>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</si>
  <si>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</si>
  <si>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</si>
  <si>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</si>
  <si>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</si>
  <si>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</si>
  <si>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</si>
  <si>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</si>
  <si>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</si>
  <si>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</si>
  <si>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</si>
  <si>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</si>
  <si>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</si>
  <si>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</si>
  <si>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</si>
  <si>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</si>
  <si>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</si>
  <si>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</si>
  <si>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</si>
  <si>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</si>
  <si>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</si>
  <si>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</si>
  <si>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</si>
  <si>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</si>
  <si>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</si>
  <si>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</si>
  <si>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</si>
  <si>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</si>
  <si>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</si>
  <si>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</si>
  <si>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</si>
  <si>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</si>
  <si>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</si>
  <si>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</si>
  <si>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</si>
  <si>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</si>
  <si>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</si>
  <si>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</si>
  <si>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</si>
  <si>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</si>
  <si>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</si>
  <si>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</si>
  <si>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</si>
  <si>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</si>
  <si>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</si>
  <si>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</si>
  <si>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</si>
  <si>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</si>
  <si>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</si>
  <si>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</si>
  <si>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</si>
  <si>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</si>
  <si>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</si>
  <si>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</si>
  <si>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</si>
  <si>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</si>
  <si>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</si>
  <si>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</si>
  <si>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</si>
  <si>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</si>
  <si>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</si>
  <si>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</si>
  <si>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</si>
  <si>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</si>
  <si>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</si>
  <si>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</si>
  <si>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</si>
  <si>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</si>
  <si>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</si>
  <si>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</si>
  <si>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</si>
  <si>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</si>
  <si>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</si>
  <si>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</si>
  <si>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</si>
  <si>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</si>
  <si>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</si>
  <si>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</si>
  <si>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</si>
  <si>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</si>
  <si>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</si>
  <si>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</si>
  <si>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</si>
  <si>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</si>
  <si>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</si>
  <si>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</si>
  <si>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</si>
  <si>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</si>
  <si>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</si>
  <si>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</si>
  <si>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</si>
  <si>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</si>
  <si>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</si>
  <si>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</si>
  <si>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</si>
  <si>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</si>
  <si>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</si>
  <si>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</si>
  <si>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</si>
  <si>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</si>
  <si>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</si>
  <si>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</si>
  <si>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</si>
  <si>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</si>
  <si>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</si>
  <si>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</si>
  <si>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</si>
  <si>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</si>
  <si>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</si>
  <si>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</si>
  <si>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</si>
  <si>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</si>
  <si>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</si>
  <si>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</si>
  <si>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</si>
  <si>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</si>
  <si>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</si>
  <si>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</si>
  <si>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</si>
  <si>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</si>
  <si>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</si>
  <si>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</si>
  <si>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</si>
  <si>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</si>
  <si>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</si>
  <si>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</si>
  <si>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</si>
  <si>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</si>
  <si>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</si>
  <si>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</si>
  <si>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</si>
  <si>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</si>
  <si>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</si>
  <si>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</si>
  <si>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</si>
  <si>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</si>
  <si>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</si>
  <si>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</si>
  <si>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</si>
  <si>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</si>
  <si>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</si>
  <si>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</si>
  <si>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</si>
  <si>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</si>
  <si>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</si>
  <si>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</si>
  <si>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</si>
  <si>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</si>
  <si>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</si>
  <si>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</si>
  <si>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</si>
  <si>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</si>
  <si>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</si>
  <si>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</si>
  <si>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</si>
  <si>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</si>
  <si>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</si>
  <si>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</si>
  <si>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</si>
  <si>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</si>
  <si>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</si>
  <si>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</si>
  <si>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</si>
  <si>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</si>
  <si>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</si>
  <si>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</si>
  <si>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</si>
  <si>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</si>
  <si>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</si>
  <si>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</si>
  <si>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</si>
  <si>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</si>
  <si>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</si>
  <si>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</si>
  <si>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</si>
  <si>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</si>
  <si>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</si>
  <si>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</si>
  <si>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</si>
  <si>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</si>
  <si>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</si>
  <si>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</si>
  <si>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</si>
  <si>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</si>
  <si>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</si>
  <si>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</si>
  <si>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</si>
  <si>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</si>
  <si>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</si>
  <si>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</si>
  <si>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</si>
  <si>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</si>
  <si>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</si>
  <si>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</si>
  <si>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</si>
  <si>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</si>
  <si>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</si>
  <si>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</si>
  <si>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</si>
  <si>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</si>
  <si>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</si>
  <si>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</si>
  <si>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</si>
  <si>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</si>
  <si>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</si>
  <si>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</si>
  <si>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</si>
  <si>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</si>
  <si>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</si>
  <si>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</si>
  <si>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</si>
  <si>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</si>
  <si>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</si>
  <si>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</si>
  <si>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</si>
  <si>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</si>
  <si>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</si>
  <si>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</si>
  <si>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</si>
  <si>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</si>
  <si>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</si>
  <si>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</si>
  <si>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</si>
  <si>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</si>
  <si>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</si>
  <si>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</si>
  <si>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</si>
  <si>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</si>
  <si>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</si>
  <si>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</si>
  <si>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</si>
  <si>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</si>
  <si>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</si>
  <si>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</si>
  <si>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</si>
  <si>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</si>
  <si>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</si>
  <si>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</si>
  <si>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</si>
  <si>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</si>
  <si>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</si>
  <si>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</si>
  <si>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</si>
  <si>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</si>
  <si>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</si>
  <si>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</si>
  <si>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</si>
  <si>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</si>
  <si>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</si>
  <si>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</si>
  <si>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</si>
  <si>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</si>
  <si>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</si>
  <si>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</si>
  <si>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</si>
  <si>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</si>
  <si>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</si>
  <si>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</si>
  <si>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</si>
  <si>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</si>
  <si>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</si>
  <si>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</si>
  <si>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</si>
  <si>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</si>
  <si>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</si>
  <si>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</si>
  <si>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</si>
  <si>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</si>
  <si>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</si>
  <si>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</si>
  <si>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</si>
  <si>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</si>
  <si>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</si>
  <si>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</si>
  <si>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</si>
  <si>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</si>
  <si>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</si>
  <si>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</si>
  <si>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</si>
  <si>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</si>
  <si>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</si>
  <si>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</si>
  <si>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</si>
  <si>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</si>
  <si>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</si>
  <si>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</si>
  <si>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</si>
  <si>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</si>
  <si>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</si>
  <si>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</si>
  <si>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</si>
  <si>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</si>
  <si>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</si>
  <si>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</si>
  <si>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</si>
  <si>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</si>
  <si>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</si>
  <si>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</si>
  <si>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</si>
  <si>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</si>
  <si>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</si>
  <si>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</si>
  <si>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</si>
  <si>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</si>
  <si>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</si>
  <si>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</si>
  <si>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</si>
  <si>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</si>
  <si>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</si>
  <si>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</si>
  <si>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</si>
  <si>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</si>
  <si>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</si>
  <si>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</si>
  <si>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</si>
  <si>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</si>
  <si>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</si>
  <si>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</si>
  <si>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</si>
  <si>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</si>
  <si>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</si>
  <si>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</si>
  <si>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</si>
  <si>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</si>
  <si>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</si>
  <si>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</si>
  <si>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</si>
  <si>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</si>
  <si>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</si>
  <si>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</si>
  <si>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</si>
  <si>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</si>
  <si>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</si>
  <si>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</si>
  <si>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</si>
  <si>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</si>
  <si>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</si>
  <si>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</si>
  <si>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</si>
  <si>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</si>
  <si>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</si>
  <si>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</si>
  <si>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</si>
  <si>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</si>
  <si>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</si>
  <si>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</si>
  <si>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</si>
  <si>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</si>
  <si>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</si>
  <si>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</si>
  <si>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</si>
  <si>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</si>
  <si>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</si>
  <si>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</si>
  <si>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</si>
  <si>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</si>
  <si>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</si>
  <si>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</si>
  <si>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</si>
  <si>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</si>
  <si>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</si>
  <si>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</si>
  <si>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</si>
  <si>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</si>
  <si>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</si>
  <si>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</si>
  <si>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</si>
  <si>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</si>
  <si>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</si>
  <si>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</si>
  <si>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</si>
  <si>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</si>
  <si>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</si>
  <si>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</si>
  <si>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</si>
  <si>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</si>
  <si>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</si>
  <si>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</si>
  <si>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</si>
  <si>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</si>
  <si>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</si>
  <si>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</si>
  <si>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</si>
  <si>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</si>
  <si>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</si>
  <si>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</si>
  <si>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</si>
  <si>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</si>
  <si>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</si>
  <si>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</si>
  <si>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</si>
  <si>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</si>
  <si>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</si>
  <si>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</si>
  <si>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</si>
  <si>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</si>
  <si>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</si>
  <si>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</si>
  <si>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</si>
  <si>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</si>
  <si>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</si>
  <si>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</si>
  <si>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</si>
  <si>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</si>
  <si>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</si>
  <si>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</si>
  <si>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</si>
  <si>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</si>
  <si>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</si>
  <si>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</si>
  <si>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</si>
  <si>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</si>
  <si>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</si>
  <si>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</si>
  <si>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</si>
  <si>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</si>
  <si>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</si>
  <si>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</si>
  <si>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</si>
  <si>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</si>
  <si>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</si>
  <si>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</si>
  <si>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</si>
  <si>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</si>
  <si>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</si>
  <si>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</si>
  <si>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S1-</t>
  </si>
  <si>
    <t>T2-2021</t>
  </si>
  <si>
    <t>T3-2021</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</si>
  <si>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</si>
  <si>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</si>
  <si>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</si>
  <si>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</si>
  <si>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</si>
  <si>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</si>
  <si>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</si>
  <si>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</si>
  <si>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</si>
  <si>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</si>
  <si>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</si>
  <si>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</si>
  <si>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</si>
  <si>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</si>
  <si>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</si>
  <si>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</si>
  <si>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</si>
  <si>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</si>
  <si>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</si>
  <si>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</si>
  <si>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</si>
  <si>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</si>
  <si>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</si>
  <si>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</si>
  <si>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</si>
  <si>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</si>
  <si>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</si>
  <si>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</si>
  <si>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</si>
  <si>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</si>
  <si>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</si>
  <si>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</si>
  <si>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</si>
  <si>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</si>
  <si>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</si>
  <si>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</si>
  <si>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</si>
  <si>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</si>
  <si>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</si>
  <si>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</si>
  <si>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</si>
  <si>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</si>
  <si>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</si>
  <si>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</si>
  <si>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</si>
  <si>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</si>
  <si>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</si>
  <si>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</si>
  <si>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</si>
  <si>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</si>
  <si>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</si>
  <si>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</si>
  <si>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</si>
  <si>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</si>
  <si>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</si>
  <si>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</si>
  <si>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</si>
  <si>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</si>
  <si>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</si>
  <si>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</si>
  <si>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</si>
  <si>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</si>
  <si>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</si>
  <si>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</si>
  <si>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</si>
  <si>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</si>
  <si>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</si>
  <si>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</si>
  <si>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</si>
  <si>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</si>
  <si>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</si>
  <si>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</si>
  <si>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</si>
  <si>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</si>
  <si>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</si>
  <si>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</si>
  <si>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</si>
  <si>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</si>
  <si>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</si>
  <si>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</si>
  <si>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</si>
  <si>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</si>
  <si>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</si>
  <si>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</si>
  <si>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</si>
  <si>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</si>
  <si>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</si>
  <si>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</si>
  <si>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</si>
  <si>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</si>
  <si>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</si>
  <si>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</si>
  <si>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</si>
  <si>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</si>
  <si>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</si>
  <si>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</si>
  <si>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</si>
  <si>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</si>
  <si>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</si>
  <si>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</si>
  <si>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</si>
  <si>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</si>
  <si>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</si>
  <si>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</si>
  <si>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</si>
  <si>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</si>
  <si>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</si>
  <si>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</si>
  <si>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</si>
  <si>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</si>
  <si>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</si>
  <si>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</si>
  <si>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</si>
  <si>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</si>
  <si>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</si>
  <si>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</si>
  <si>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</si>
  <si>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</si>
  <si>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</si>
  <si>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</si>
  <si>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</si>
  <si>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</si>
  <si>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</si>
  <si>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</si>
  <si>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</si>
  <si>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</si>
  <si>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</si>
  <si>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</si>
  <si>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</si>
  <si>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</si>
  <si>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</si>
  <si>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</si>
  <si>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</si>
  <si>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</si>
  <si>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</si>
  <si>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</si>
  <si>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</si>
  <si>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Gross 
impact*</t>
  </si>
  <si>
    <t>Impact on 
Net income</t>
  </si>
  <si>
    <t xml:space="preserve">DVA (LC) </t>
  </si>
  <si>
    <t>Loan portfolio hedges (LC)</t>
  </si>
  <si>
    <t>Home Purchase Savings Plans (FRB)</t>
  </si>
  <si>
    <t>Home Purchase Savings Plans (CC)</t>
  </si>
  <si>
    <t>Total impact on revenues</t>
  </si>
  <si>
    <t>Total impact on operating expenses</t>
  </si>
  <si>
    <t>Total impact on cost of credit risk</t>
  </si>
  <si>
    <t>Total impact of specific items</t>
  </si>
  <si>
    <t>Asset gathering</t>
  </si>
  <si>
    <t>French Retail banking</t>
  </si>
  <si>
    <t>International Retail banking</t>
  </si>
  <si>
    <t>Specialised financial services</t>
  </si>
  <si>
    <t>Large customers</t>
  </si>
  <si>
    <t>Corporate centre</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</si>
  <si>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</si>
  <si>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</si>
  <si>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</si>
  <si>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</si>
  <si>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</si>
  <si>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</si>
  <si>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</si>
  <si>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</si>
  <si>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</si>
  <si>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</si>
  <si>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</si>
  <si>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</si>
  <si>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</si>
  <si>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</si>
  <si>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</si>
  <si>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Total impact Net income on other assets</t>
  </si>
  <si>
    <t>T3-2023</t>
  </si>
  <si>
    <t>T2-23_Stated</t>
  </si>
  <si>
    <t>Q2-23
Stated</t>
  </si>
  <si>
    <t>T2-23_Underlying</t>
  </si>
  <si>
    <t>Q2-23
Underlying</t>
  </si>
  <si>
    <t>Contrôle</t>
  </si>
  <si>
    <t>T4-2023</t>
  </si>
  <si>
    <t>T3-23_Stated</t>
  </si>
  <si>
    <t>Q3-23
Stated</t>
  </si>
  <si>
    <t>T3-23_Underlying</t>
  </si>
  <si>
    <t>Q3-23
Underlying</t>
  </si>
  <si>
    <t>2023_stated</t>
  </si>
  <si>
    <t>2023_underlying</t>
  </si>
  <si>
    <t>T1-2024</t>
  </si>
  <si>
    <t>T4-23_Stated</t>
  </si>
  <si>
    <t>Q4-23
Stated</t>
  </si>
  <si>
    <t>FY-2023
Stated</t>
  </si>
  <si>
    <t>T4-23_Underlying</t>
  </si>
  <si>
    <t>Q4-23
Underlying</t>
  </si>
  <si>
    <t>FY-2023
Underlying</t>
  </si>
  <si>
    <t>ISB integration costs (LC)</t>
  </si>
  <si>
    <t>Provision for risk Ukraine (IRB)</t>
  </si>
  <si>
    <t>Degroof Petercam aquisition costs (AG)</t>
  </si>
  <si>
    <t>* Impact before tax and before minority interests</t>
  </si>
  <si>
    <t>T2-2024</t>
  </si>
  <si>
    <t>Contrôle Cumul</t>
  </si>
  <si>
    <t>Mobility activities reorganisation  (SFS)</t>
  </si>
  <si>
    <t>Check Image Exchange penalty (CC)</t>
  </si>
  <si>
    <t>Check Image Exchange penalty (LCL)</t>
  </si>
  <si>
    <t>Degroof Petercam integration costs (AG)</t>
  </si>
  <si>
    <t>Total impact equity-accounted entities</t>
  </si>
  <si>
    <t>T2-24_Stated</t>
  </si>
  <si>
    <t>Q2-24
Stated</t>
  </si>
  <si>
    <t>T3-2024</t>
  </si>
  <si>
    <t>T1-24_Stated</t>
  </si>
  <si>
    <t>Q1-24
Stated</t>
  </si>
  <si>
    <t>T1-24_Underlying</t>
  </si>
  <si>
    <t>Q1-24
Underlying</t>
  </si>
  <si>
    <t>T2-24_Underlying</t>
  </si>
  <si>
    <t>Q2-24
Underlying</t>
  </si>
  <si>
    <t>Crédit Agricole S.A. - Specific items, Q3-24 and Q3-23, 9M-24 and 9M-23</t>
  </si>
  <si>
    <t>T3-24_Stated</t>
  </si>
  <si>
    <t>Q3-24
Stated</t>
  </si>
  <si>
    <t>T4-2024</t>
  </si>
  <si>
    <t>2024_stated</t>
  </si>
  <si>
    <t>FY-2024
Stated</t>
  </si>
  <si>
    <t>2024_underlying</t>
  </si>
  <si>
    <t>FY-2024
Underlying</t>
  </si>
  <si>
    <t>Total impact on change of value of goodwill</t>
  </si>
  <si>
    <t>Total impact on tax</t>
  </si>
  <si>
    <t>Q4-24</t>
  </si>
  <si>
    <t>Q4-23</t>
  </si>
  <si>
    <t>T3-24_Underlying</t>
  </si>
  <si>
    <t>Q3-24
Underlying</t>
  </si>
  <si>
    <t>Q/Q</t>
  </si>
  <si>
    <t>Y/Y</t>
  </si>
  <si>
    <t>4T24</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</si>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</sst>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6" formatCode="#,##0;\(#,##0\);\-"/>
    <numFmt numFmtId="177" formatCode="#,##0.0"/>
    <numFmt numFmtId="178" formatCode="#,##0;\(#,##0\);"/>
    <numFmt numFmtId="179" formatCode="#,##0.000;\(#,##0.000\);\-"/>
  </numFmts>
  <fonts count="62">
    <font>
      <sz val="10"/>
      <color theme="1"/>
      <name val="Arial"/>
      <family val="2"/>
    </font>
    <font>
      <sz val="11"/>
      <color theme="1"/>
      <name val="Arial"/>
      <family val="2"/>
    </font>
    <font>
      <sz val="11"/>
      <color theme="1"/>
      <name val="Arial"/>
      <family val="2"/>
    </font>
    <font>
      <sz val="11"/>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9"/>
      <color theme="1"/>
      <name val="Inter"/>
      <family val="2"/>
    </font>
    <font>
      <sz val="10"/>
      <color theme="1" tint="0.499984740745262"/>
      <name val="Arial"/>
      <family val="2"/>
    </font>
    <font>
      <sz val="8"/>
      <color theme="1"/>
      <name val="Inter"/>
      <family val="2"/>
    </font>
    <font>
      <sz val="11"/>
      <name val="Arial"/>
      <family val="2"/>
    </font>
    <font>
      <b/>
      <sz val="11"/>
      <name val="Arial"/>
      <family val="2"/>
    </font>
    <font>
      <b/>
      <sz val="12"/>
      <color rgb="FFFF0000"/>
      <name val="Arial"/>
      <family val="2"/>
    </font>
    <font>
      <b/>
      <sz val="11"/>
      <color theme="1"/>
      <name val="Arial"/>
      <family val="2"/>
    </font>
    <font>
      <b/>
      <sz val="11"/>
      <color rgb="FF7E93A7"/>
      <name val="Inter"/>
      <family val="2"/>
    </font>
    <font>
      <sz val="8"/>
      <name val="Inter"/>
      <family val="2"/>
    </font>
    <font>
      <sz val="11"/>
      <color rgb="FF7E93A7"/>
      <name val="Inter"/>
      <family val="2"/>
    </font>
    <font>
      <b/>
      <sz val="12"/>
      <color rgb="FF000000"/>
      <name val="Arial"/>
      <family val="2"/>
    </font>
    <font>
      <sz val="12"/>
      <color theme="1"/>
      <name val="Arial"/>
      <family val="2"/>
    </font>
    <font>
      <b/>
      <sz val="11"/>
      <color theme="1"/>
      <name val="Inter"/>
      <family val="2"/>
    </font>
    <font>
      <sz val="11"/>
      <color theme="1"/>
      <name val="Inter"/>
      <family val="2"/>
    </font>
    <font>
      <i/>
      <sz val="11"/>
      <name val="Inter"/>
      <family val="2"/>
    </font>
    <font>
      <sz val="10"/>
      <color theme="1"/>
      <name val="Inter"/>
      <family val="2"/>
    </font>
    <font>
      <b/>
      <i/>
      <sz val="12"/>
      <color rgb="FF7F7F7F"/>
      <name val="Arial"/>
      <family val="2"/>
    </font>
    <font>
      <b/>
      <sz val="12"/>
      <color theme="0"/>
      <name val="Arial"/>
      <family val="2"/>
    </font>
    <font>
      <b/>
      <sz val="12"/>
      <color rgb="FF00975A"/>
      <name val="Arial"/>
      <family val="2"/>
    </font>
  </fonts>
  <fills count="17">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8080"/>
        <bgColor indexed="64"/>
      </patternFill>
    </fill>
    <fill>
      <patternFill patternType="solid">
        <fgColor rgb="FF339966"/>
        <bgColor indexed="64"/>
      </patternFill>
    </fill>
    <fill>
      <patternFill patternType="solid">
        <fgColor theme="2"/>
        <bgColor indexed="64"/>
      </patternFill>
    </fill>
    <fill>
      <patternFill patternType="solid">
        <fgColor rgb="FFC0000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B8E08C"/>
        <bgColor indexed="64"/>
      </patternFill>
    </fill>
  </fills>
  <borders count="24">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bottom/>
      <diagonal/>
    </border>
  </borders>
  <cellStyleXfs count="18">
    <xf numFmtId="0" fontId="0" fillId="0" borderId="0"/>
    <xf numFmtId="9" fontId="4" fillId="0" borderId="0" applyFont="0" applyFill="0" applyBorder="0" applyAlignment="0" applyProtection="0"/>
    <xf numFmtId="0" fontId="15" fillId="0" borderId="0"/>
    <xf numFmtId="0" fontId="33" fillId="0" borderId="0"/>
    <xf numFmtId="0" fontId="15" fillId="0" borderId="0"/>
    <xf numFmtId="0" fontId="33" fillId="0" borderId="0"/>
    <xf numFmtId="0" fontId="33" fillId="0" borderId="0"/>
    <xf numFmtId="0" fontId="4" fillId="0" borderId="0"/>
    <xf numFmtId="9" fontId="33" fillId="0" borderId="0" applyFont="0" applyFill="0" applyBorder="0" applyAlignment="0" applyProtection="0"/>
    <xf numFmtId="164" fontId="4" fillId="0" borderId="0" applyFont="0" applyFill="0" applyBorder="0" applyAlignment="0" applyProtection="0"/>
    <xf numFmtId="0" fontId="15" fillId="0" borderId="0"/>
    <xf numFmtId="0" fontId="33" fillId="0" borderId="0"/>
    <xf numFmtId="0" fontId="33" fillId="0" borderId="0"/>
    <xf numFmtId="9" fontId="4" fillId="0" borderId="0" applyFont="0" applyFill="0" applyBorder="0" applyAlignment="0" applyProtection="0"/>
    <xf numFmtId="0" fontId="33" fillId="0" borderId="0" applyProtection="0"/>
    <xf numFmtId="0" fontId="33" fillId="0" borderId="0" applyProtection="0"/>
    <xf numFmtId="0" fontId="33" fillId="0" borderId="0"/>
    <xf numFmtId="0" fontId="33" fillId="0" borderId="0"/>
  </cellStyleXfs>
  <cellXfs count="530">
    <xf numFmtId="0" fontId="0" fillId="0" borderId="0" xfId="0"/>
    <xf numFmtId="0" fontId="0" fillId="0" borderId="0" xfId="0" applyAlignment="1">
      <alignment vertical="center"/>
    </xf>
    <xf numFmtId="0" fontId="8" fillId="0" borderId="0" xfId="0" applyFont="1" applyAlignment="1">
      <alignment vertical="center"/>
    </xf>
    <xf numFmtId="0" fontId="0" fillId="0" borderId="0" xfId="0" applyBorder="1" applyAlignment="1">
      <alignment vertical="center"/>
    </xf>
    <xf numFmtId="0" fontId="9" fillId="0" borderId="0" xfId="0" applyFont="1" applyAlignment="1">
      <alignment vertical="center"/>
    </xf>
    <xf numFmtId="0" fontId="7"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6" fillId="0" borderId="0" xfId="0" applyFont="1" applyFill="1" applyAlignment="1">
      <alignment vertical="center"/>
    </xf>
    <xf numFmtId="0" fontId="10" fillId="0" borderId="2" xfId="0" applyFont="1" applyBorder="1" applyAlignment="1">
      <alignment vertical="center" wrapText="1"/>
    </xf>
    <xf numFmtId="0" fontId="0" fillId="0" borderId="2" xfId="0" applyBorder="1" applyAlignment="1">
      <alignment vertical="center"/>
    </xf>
    <xf numFmtId="0" fontId="5" fillId="2" borderId="0" xfId="0" applyFont="1" applyFill="1" applyAlignment="1">
      <alignment vertical="center"/>
    </xf>
    <xf numFmtId="165" fontId="5"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7" fillId="3" borderId="3" xfId="0" applyFont="1" applyFill="1" applyBorder="1" applyAlignment="1">
      <alignment vertical="center"/>
    </xf>
    <xf numFmtId="166" fontId="7"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vertical="center"/>
    </xf>
    <xf numFmtId="0" fontId="10" fillId="0" borderId="2" xfId="0" applyFont="1" applyBorder="1" applyAlignment="1">
      <alignment vertical="center"/>
    </xf>
    <xf numFmtId="0" fontId="5" fillId="2" borderId="0"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6" fillId="0" borderId="0" xfId="2" applyNumberFormat="1" applyFont="1" applyFill="1" applyAlignment="1">
      <alignment vertical="center"/>
    </xf>
    <xf numFmtId="0" fontId="14" fillId="0" borderId="3" xfId="0" applyFont="1" applyFill="1" applyBorder="1" applyAlignment="1">
      <alignment horizontal="left" vertical="center" readingOrder="1"/>
    </xf>
    <xf numFmtId="0" fontId="17" fillId="0" borderId="0" xfId="0" applyFont="1" applyFill="1" applyBorder="1" applyAlignment="1">
      <alignment horizontal="left" vertical="center" readingOrder="1"/>
    </xf>
    <xf numFmtId="38" fontId="18" fillId="0" borderId="0" xfId="2" applyNumberFormat="1" applyFont="1" applyFill="1" applyAlignment="1">
      <alignment vertical="center"/>
    </xf>
    <xf numFmtId="0" fontId="19" fillId="0" borderId="0" xfId="0" applyFont="1" applyFill="1" applyBorder="1" applyAlignment="1">
      <alignment horizontal="left" vertical="center" indent="1" readingOrder="1"/>
    </xf>
    <xf numFmtId="38" fontId="20" fillId="0" borderId="4" xfId="2" applyNumberFormat="1" applyFont="1" applyFill="1" applyBorder="1" applyAlignment="1">
      <alignment vertical="center"/>
    </xf>
    <xf numFmtId="38" fontId="16" fillId="0" borderId="0" xfId="2" applyNumberFormat="1" applyFont="1" applyFill="1" applyAlignment="1">
      <alignment horizontal="left" vertical="center"/>
    </xf>
    <xf numFmtId="38" fontId="20" fillId="0" borderId="4" xfId="2" quotePrefix="1" applyNumberFormat="1" applyFont="1" applyFill="1" applyBorder="1" applyAlignment="1">
      <alignment horizontal="left" vertical="center"/>
    </xf>
    <xf numFmtId="38" fontId="16" fillId="0" borderId="0" xfId="2" quotePrefix="1" applyNumberFormat="1" applyFont="1" applyFill="1" applyAlignment="1">
      <alignment horizontal="left" vertical="center"/>
    </xf>
    <xf numFmtId="0" fontId="14" fillId="3" borderId="3" xfId="0" applyFont="1" applyFill="1" applyBorder="1" applyAlignment="1">
      <alignment horizontal="left" vertical="center" readingOrder="1"/>
    </xf>
    <xf numFmtId="0" fontId="5" fillId="2" borderId="0" xfId="0" applyFont="1" applyFill="1" applyBorder="1" applyAlignment="1">
      <alignment horizontal="left" readingOrder="1"/>
    </xf>
    <xf numFmtId="38" fontId="16" fillId="0" borderId="0" xfId="2" applyNumberFormat="1" applyFont="1" applyBorder="1" applyAlignment="1">
      <alignment vertical="center"/>
    </xf>
    <xf numFmtId="0" fontId="14" fillId="0" borderId="5" xfId="0" applyFont="1" applyFill="1" applyBorder="1" applyAlignment="1">
      <alignment horizontal="left" vertical="center" readingOrder="1"/>
    </xf>
    <xf numFmtId="38" fontId="18" fillId="0" borderId="0" xfId="2" applyNumberFormat="1" applyFont="1" applyBorder="1" applyAlignment="1">
      <alignment vertical="center"/>
    </xf>
    <xf numFmtId="0" fontId="19" fillId="0" borderId="6" xfId="0" applyFont="1" applyFill="1" applyBorder="1" applyAlignment="1">
      <alignment horizontal="left" vertical="center" indent="1" readingOrder="1"/>
    </xf>
    <xf numFmtId="38" fontId="16" fillId="0" borderId="0" xfId="2" applyNumberFormat="1" applyFont="1" applyAlignment="1">
      <alignment vertical="center"/>
    </xf>
    <xf numFmtId="38" fontId="20" fillId="0" borderId="4" xfId="2" applyNumberFormat="1" applyFont="1" applyBorder="1" applyAlignment="1">
      <alignment vertical="center"/>
    </xf>
    <xf numFmtId="38" fontId="16" fillId="0" borderId="0" xfId="2" quotePrefix="1" applyNumberFormat="1" applyFont="1" applyAlignment="1">
      <alignment horizontal="left" vertical="center"/>
    </xf>
    <xf numFmtId="38" fontId="20" fillId="0" borderId="4" xfId="2" quotePrefix="1" applyNumberFormat="1" applyFont="1" applyBorder="1" applyAlignment="1">
      <alignment horizontal="left" vertical="center"/>
    </xf>
    <xf numFmtId="38" fontId="20" fillId="0" borderId="7" xfId="2" applyNumberFormat="1" applyFont="1" applyBorder="1" applyAlignment="1">
      <alignment vertical="center"/>
    </xf>
    <xf numFmtId="0" fontId="14" fillId="3" borderId="5" xfId="0" applyFont="1" applyFill="1" applyBorder="1" applyAlignment="1">
      <alignment horizontal="left" vertical="center" readingOrder="1"/>
    </xf>
    <xf numFmtId="38" fontId="18" fillId="0" borderId="1" xfId="2" applyNumberFormat="1" applyFont="1" applyBorder="1" applyAlignment="1">
      <alignment vertical="center"/>
    </xf>
    <xf numFmtId="0" fontId="19" fillId="3" borderId="6" xfId="0" applyFont="1" applyFill="1" applyBorder="1" applyAlignment="1">
      <alignment horizontal="left" vertical="center" indent="1" readingOrder="1"/>
    </xf>
    <xf numFmtId="0" fontId="21" fillId="0" borderId="0" xfId="0" applyFont="1" applyAlignment="1">
      <alignment vertical="center"/>
    </xf>
    <xf numFmtId="0" fontId="21" fillId="0" borderId="0" xfId="0" applyFont="1"/>
    <xf numFmtId="0" fontId="11" fillId="0" borderId="0" xfId="0" applyFont="1" applyAlignment="1">
      <alignment horizontal="center" vertical="center"/>
    </xf>
    <xf numFmtId="14" fontId="11" fillId="0" borderId="0" xfId="0" applyNumberFormat="1" applyFont="1" applyAlignment="1">
      <alignment horizontal="center"/>
    </xf>
    <xf numFmtId="0" fontId="11" fillId="0" borderId="0" xfId="0" applyFont="1" applyAlignment="1">
      <alignment horizontal="center"/>
    </xf>
    <xf numFmtId="14" fontId="11" fillId="0" borderId="0" xfId="0" quotePrefix="1" applyNumberFormat="1" applyFont="1" applyAlignment="1">
      <alignment horizontal="center"/>
    </xf>
    <xf numFmtId="0" fontId="11" fillId="0" borderId="0" xfId="0" applyFont="1" applyFill="1" applyAlignment="1">
      <alignment vertical="center"/>
    </xf>
    <xf numFmtId="0" fontId="5" fillId="2" borderId="0" xfId="0" applyFont="1" applyFill="1" applyBorder="1" applyAlignment="1">
      <alignment horizontal="right" vertical="center" wrapText="1"/>
    </xf>
    <xf numFmtId="0" fontId="5" fillId="2" borderId="0" xfId="0" applyFont="1" applyFill="1" applyBorder="1" applyAlignment="1">
      <alignment horizontal="right" vertical="center" wrapText="1" readingOrder="1"/>
    </xf>
    <xf numFmtId="0" fontId="5" fillId="0" borderId="0" xfId="0" applyFont="1" applyFill="1" applyBorder="1" applyAlignment="1">
      <alignment horizontal="right" vertical="center" wrapText="1" readingOrder="1"/>
    </xf>
    <xf numFmtId="170" fontId="7" fillId="0" borderId="3" xfId="0" applyNumberFormat="1" applyFont="1" applyBorder="1" applyAlignment="1">
      <alignment vertical="center"/>
    </xf>
    <xf numFmtId="170" fontId="7"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11" fillId="0" borderId="0" xfId="0" applyNumberFormat="1" applyFont="1" applyAlignment="1">
      <alignment vertical="center"/>
    </xf>
    <xf numFmtId="170" fontId="11" fillId="3" borderId="0" xfId="0" applyNumberFormat="1" applyFont="1" applyFill="1" applyAlignment="1">
      <alignment vertical="center"/>
    </xf>
    <xf numFmtId="168" fontId="11" fillId="0" borderId="0" xfId="1" applyNumberFormat="1" applyFont="1" applyAlignment="1">
      <alignment vertical="center"/>
    </xf>
    <xf numFmtId="0" fontId="5" fillId="2" borderId="0" xfId="0" applyFont="1" applyFill="1" applyBorder="1" applyAlignment="1">
      <alignment horizontal="right" wrapText="1" readingOrder="1"/>
    </xf>
    <xf numFmtId="170" fontId="23" fillId="0" borderId="5" xfId="0" applyNumberFormat="1" applyFont="1" applyBorder="1" applyAlignment="1">
      <alignment vertical="center"/>
    </xf>
    <xf numFmtId="170" fontId="23" fillId="3" borderId="5" xfId="0" applyNumberFormat="1" applyFont="1" applyFill="1" applyBorder="1" applyAlignment="1">
      <alignment vertical="center"/>
    </xf>
    <xf numFmtId="170" fontId="24" fillId="0" borderId="6" xfId="0" applyNumberFormat="1" applyFont="1" applyBorder="1" applyAlignment="1">
      <alignment vertical="center"/>
    </xf>
    <xf numFmtId="170" fontId="24" fillId="3" borderId="6" xfId="0" applyNumberFormat="1" applyFont="1" applyFill="1" applyBorder="1" applyAlignment="1">
      <alignment vertical="center"/>
    </xf>
    <xf numFmtId="170" fontId="15" fillId="0" borderId="0" xfId="0" applyNumberFormat="1" applyFont="1" applyAlignment="1">
      <alignment vertical="center"/>
    </xf>
    <xf numFmtId="170" fontId="15" fillId="3" borderId="0" xfId="0" applyNumberFormat="1" applyFont="1" applyFill="1" applyAlignment="1">
      <alignment vertical="center"/>
    </xf>
    <xf numFmtId="170" fontId="23" fillId="0" borderId="3" xfId="0" applyNumberFormat="1" applyFont="1" applyBorder="1" applyAlignment="1">
      <alignment vertical="center"/>
    </xf>
    <xf numFmtId="170" fontId="23" fillId="3" borderId="3" xfId="0" applyNumberFormat="1" applyFont="1" applyFill="1" applyBorder="1" applyAlignment="1">
      <alignment vertical="center"/>
    </xf>
    <xf numFmtId="0" fontId="5" fillId="0" borderId="0" xfId="0" applyFont="1" applyFill="1" applyBorder="1" applyAlignment="1">
      <alignment horizontal="center" vertical="center" wrapText="1" readingOrder="1"/>
    </xf>
    <xf numFmtId="170" fontId="7" fillId="3" borderId="5" xfId="0" applyNumberFormat="1" applyFont="1" applyFill="1" applyBorder="1" applyAlignment="1">
      <alignment vertical="center"/>
    </xf>
    <xf numFmtId="170" fontId="11" fillId="3" borderId="6" xfId="0" applyNumberFormat="1" applyFont="1" applyFill="1" applyBorder="1" applyAlignment="1">
      <alignment vertical="center"/>
    </xf>
    <xf numFmtId="0" fontId="13" fillId="0" borderId="0" xfId="0" applyFont="1"/>
    <xf numFmtId="0" fontId="11" fillId="0" borderId="0" xfId="0" applyFont="1" applyAlignment="1">
      <alignment horizontal="right"/>
    </xf>
    <xf numFmtId="14" fontId="13" fillId="0" borderId="0" xfId="0" quotePrefix="1" applyNumberFormat="1" applyFont="1" applyAlignment="1">
      <alignment horizontal="center"/>
    </xf>
    <xf numFmtId="0" fontId="25" fillId="0" borderId="0" xfId="0" applyFont="1"/>
    <xf numFmtId="14" fontId="25" fillId="0" borderId="0" xfId="0" quotePrefix="1" applyNumberFormat="1" applyFont="1" applyAlignment="1">
      <alignment horizontal="center"/>
    </xf>
    <xf numFmtId="0" fontId="0" fillId="0" borderId="0" xfId="0" applyFont="1" applyAlignment="1">
      <alignment vertical="center"/>
    </xf>
    <xf numFmtId="0" fontId="10" fillId="0" borderId="2" xfId="0" applyFont="1" applyFill="1" applyBorder="1" applyAlignment="1">
      <alignment vertical="center"/>
    </xf>
    <xf numFmtId="0" fontId="0" fillId="0" borderId="2" xfId="0" applyFont="1" applyBorder="1" applyAlignment="1">
      <alignment vertical="center"/>
    </xf>
    <xf numFmtId="171" fontId="7" fillId="0" borderId="3" xfId="0" applyNumberFormat="1" applyFont="1" applyBorder="1" applyAlignment="1">
      <alignment vertical="center"/>
    </xf>
    <xf numFmtId="171" fontId="7" fillId="0" borderId="3" xfId="0" applyNumberFormat="1" applyFont="1" applyFill="1" applyBorder="1" applyAlignment="1">
      <alignment vertical="center"/>
    </xf>
    <xf numFmtId="171" fontId="7"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6" fillId="0" borderId="0" xfId="0" applyFont="1" applyAlignment="1">
      <alignment vertical="center"/>
    </xf>
    <xf numFmtId="171" fontId="11" fillId="0" borderId="0" xfId="0" applyNumberFormat="1" applyFont="1" applyAlignment="1">
      <alignment vertical="center"/>
    </xf>
    <xf numFmtId="171" fontId="11" fillId="0" borderId="0" xfId="0" applyNumberFormat="1" applyFont="1" applyFill="1" applyAlignment="1">
      <alignment vertical="center"/>
    </xf>
    <xf numFmtId="171" fontId="11" fillId="3" borderId="0" xfId="0" applyNumberFormat="1" applyFont="1" applyFill="1" applyAlignment="1">
      <alignment vertical="center"/>
    </xf>
    <xf numFmtId="170" fontId="0" fillId="0" borderId="0" xfId="0" applyNumberFormat="1" applyFont="1" applyAlignment="1">
      <alignment vertical="center"/>
    </xf>
    <xf numFmtId="0" fontId="27" fillId="0" borderId="11" xfId="0" applyFont="1" applyBorder="1" applyAlignment="1">
      <alignment horizontal="left" vertical="center" indent="2"/>
    </xf>
    <xf numFmtId="0" fontId="0" fillId="0" borderId="11" xfId="0" applyFont="1" applyBorder="1" applyAlignment="1">
      <alignment vertical="center"/>
    </xf>
    <xf numFmtId="0" fontId="5" fillId="6" borderId="0" xfId="0" applyFont="1" applyFill="1" applyBorder="1" applyAlignment="1">
      <alignment horizontal="left" vertical="center" readingOrder="1"/>
    </xf>
    <xf numFmtId="0" fontId="5"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8" fillId="0" borderId="0" xfId="0" applyNumberFormat="1" applyFont="1" applyAlignment="1">
      <alignment vertical="center"/>
    </xf>
    <xf numFmtId="0" fontId="11" fillId="0" borderId="0" xfId="0" applyFont="1" applyBorder="1" applyAlignment="1">
      <alignment vertical="center"/>
    </xf>
    <xf numFmtId="170" fontId="7" fillId="0" borderId="5" xfId="0" applyNumberFormat="1" applyFont="1" applyBorder="1" applyAlignment="1">
      <alignment vertical="center"/>
    </xf>
    <xf numFmtId="0" fontId="26" fillId="0" borderId="0" xfId="0" applyFont="1" applyBorder="1" applyAlignment="1">
      <alignment vertical="center"/>
    </xf>
    <xf numFmtId="170" fontId="11" fillId="0" borderId="6" xfId="0" applyNumberFormat="1" applyFont="1" applyBorder="1" applyAlignment="1">
      <alignment vertical="center"/>
    </xf>
    <xf numFmtId="0" fontId="28" fillId="0" borderId="0" xfId="0" applyFont="1" applyAlignment="1">
      <alignment horizontal="left" vertical="center" indent="1"/>
    </xf>
    <xf numFmtId="170" fontId="29" fillId="0" borderId="0" xfId="0" applyNumberFormat="1" applyFont="1" applyFill="1" applyBorder="1" applyAlignment="1">
      <alignment vertical="center"/>
    </xf>
    <xf numFmtId="0" fontId="26" fillId="7" borderId="0" xfId="0" applyFont="1" applyFill="1" applyBorder="1" applyAlignment="1">
      <alignment vertical="center"/>
    </xf>
    <xf numFmtId="0" fontId="26" fillId="7" borderId="0" xfId="0" applyFont="1" applyFill="1" applyAlignment="1">
      <alignment vertical="center"/>
    </xf>
    <xf numFmtId="0" fontId="30" fillId="0" borderId="0" xfId="0" applyFont="1" applyAlignment="1">
      <alignment vertical="center"/>
    </xf>
    <xf numFmtId="0" fontId="27" fillId="0" borderId="11" xfId="0" applyFont="1" applyBorder="1" applyAlignment="1">
      <alignment horizontal="center" vertical="center"/>
    </xf>
    <xf numFmtId="0" fontId="27" fillId="0" borderId="11" xfId="0" applyFont="1" applyBorder="1" applyAlignment="1">
      <alignment vertical="center"/>
    </xf>
    <xf numFmtId="0" fontId="31" fillId="0" borderId="12" xfId="0" applyFont="1" applyBorder="1" applyAlignment="1">
      <alignment horizontal="left" vertical="center" indent="4"/>
    </xf>
    <xf numFmtId="0" fontId="27" fillId="0" borderId="12" xfId="0" applyFont="1" applyBorder="1" applyAlignment="1">
      <alignment vertical="center"/>
    </xf>
    <xf numFmtId="0" fontId="5" fillId="5" borderId="0" xfId="0" applyFont="1" applyFill="1" applyBorder="1" applyAlignment="1">
      <alignment horizontal="left" vertical="center" readingOrder="1"/>
    </xf>
    <xf numFmtId="0" fontId="5" fillId="5" borderId="0" xfId="0" applyFont="1" applyFill="1" applyBorder="1" applyAlignment="1">
      <alignment horizontal="right" vertical="center" wrapText="1" readingOrder="1"/>
    </xf>
    <xf numFmtId="0" fontId="26" fillId="0" borderId="0" xfId="0" applyFont="1" applyFill="1" applyAlignment="1">
      <alignment vertical="center"/>
    </xf>
    <xf numFmtId="0" fontId="31" fillId="0" borderId="12" xfId="0" applyFont="1" applyBorder="1" applyAlignment="1">
      <alignment vertical="center"/>
    </xf>
    <xf numFmtId="0" fontId="29" fillId="0" borderId="0" xfId="0" applyFont="1" applyAlignment="1">
      <alignment horizontal="left" vertical="center" indent="1"/>
    </xf>
    <xf numFmtId="170" fontId="29" fillId="4" borderId="0" xfId="0" applyNumberFormat="1" applyFont="1" applyFill="1" applyBorder="1" applyAlignment="1">
      <alignment vertical="center"/>
    </xf>
    <xf numFmtId="170" fontId="11" fillId="0" borderId="0" xfId="0" applyNumberFormat="1" applyFont="1" applyBorder="1" applyAlignment="1">
      <alignment vertical="center"/>
    </xf>
    <xf numFmtId="170" fontId="11" fillId="3" borderId="0" xfId="0" applyNumberFormat="1" applyFont="1" applyFill="1" applyBorder="1" applyAlignment="1">
      <alignment vertical="center"/>
    </xf>
    <xf numFmtId="0" fontId="11" fillId="4" borderId="0" xfId="0" applyFont="1" applyFill="1" applyBorder="1" applyAlignment="1">
      <alignment horizontal="right"/>
    </xf>
    <xf numFmtId="0" fontId="0" fillId="8" borderId="0" xfId="0" applyFont="1" applyFill="1" applyAlignment="1">
      <alignment vertical="center"/>
    </xf>
    <xf numFmtId="14" fontId="11" fillId="4" borderId="0" xfId="0" quotePrefix="1" applyNumberFormat="1" applyFont="1" applyFill="1" applyBorder="1" applyAlignment="1">
      <alignment horizontal="center"/>
    </xf>
    <xf numFmtId="171" fontId="25" fillId="0" borderId="0" xfId="0" applyNumberFormat="1" applyFont="1"/>
    <xf numFmtId="171" fontId="25" fillId="0" borderId="0" xfId="0" applyNumberFormat="1" applyFont="1" applyAlignment="1">
      <alignment horizontal="right"/>
    </xf>
    <xf numFmtId="171" fontId="25"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170" fontId="7"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5" fillId="0" borderId="0" xfId="0" applyNumberFormat="1" applyFont="1" applyAlignment="1">
      <alignment horizontal="right" vertical="center"/>
    </xf>
    <xf numFmtId="170" fontId="7" fillId="3" borderId="3" xfId="0" applyNumberFormat="1" applyFont="1" applyFill="1" applyBorder="1" applyAlignment="1">
      <alignment horizontal="right" vertical="center"/>
    </xf>
    <xf numFmtId="0" fontId="5" fillId="6" borderId="0" xfId="0" applyFont="1" applyFill="1" applyBorder="1" applyAlignment="1">
      <alignment horizontal="right" vertical="center" wrapText="1"/>
    </xf>
    <xf numFmtId="170" fontId="23" fillId="0" borderId="3" xfId="0" applyNumberFormat="1" applyFont="1" applyBorder="1" applyAlignment="1">
      <alignment horizontal="right" vertical="center"/>
    </xf>
    <xf numFmtId="170" fontId="23"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8" fillId="0" borderId="0" xfId="0" applyNumberFormat="1" applyFont="1" applyAlignment="1">
      <alignment horizontal="right" vertical="center"/>
    </xf>
    <xf numFmtId="171" fontId="7" fillId="0" borderId="5" xfId="0" applyNumberFormat="1" applyFont="1" applyFill="1" applyBorder="1" applyAlignment="1">
      <alignment vertical="center"/>
    </xf>
    <xf numFmtId="171" fontId="7" fillId="0" borderId="5" xfId="0" applyNumberFormat="1" applyFont="1" applyFill="1" applyBorder="1" applyAlignment="1">
      <alignment horizontal="right" vertical="center"/>
    </xf>
    <xf numFmtId="171" fontId="11" fillId="0" borderId="6" xfId="0" applyNumberFormat="1" applyFont="1" applyFill="1" applyBorder="1" applyAlignment="1">
      <alignment vertical="center"/>
    </xf>
    <xf numFmtId="171" fontId="11" fillId="0" borderId="6" xfId="0" applyNumberFormat="1" applyFont="1" applyFill="1" applyBorder="1" applyAlignment="1">
      <alignment horizontal="right" vertical="center"/>
    </xf>
    <xf numFmtId="170" fontId="7" fillId="3" borderId="5" xfId="0" applyNumberFormat="1" applyFont="1" applyFill="1" applyBorder="1" applyAlignment="1">
      <alignment horizontal="right" vertical="center"/>
    </xf>
    <xf numFmtId="170" fontId="11" fillId="3" borderId="6" xfId="0" applyNumberFormat="1" applyFont="1" applyFill="1" applyBorder="1" applyAlignment="1">
      <alignment horizontal="right" vertical="center"/>
    </xf>
    <xf numFmtId="170" fontId="29"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5" fillId="6" borderId="0" xfId="0" applyNumberFormat="1" applyFont="1" applyFill="1" applyBorder="1" applyAlignment="1">
      <alignment horizontal="right" vertical="center" wrapText="1" readingOrder="1"/>
    </xf>
    <xf numFmtId="170" fontId="5" fillId="6" borderId="0" xfId="0" applyNumberFormat="1" applyFont="1" applyFill="1" applyBorder="1" applyAlignment="1">
      <alignment horizontal="right" vertical="center" wrapText="1"/>
    </xf>
    <xf numFmtId="170" fontId="6" fillId="0" borderId="0" xfId="0" applyNumberFormat="1" applyFont="1" applyAlignment="1">
      <alignment vertical="center"/>
    </xf>
    <xf numFmtId="170" fontId="6" fillId="0" borderId="0" xfId="0" applyNumberFormat="1" applyFont="1" applyAlignment="1">
      <alignment horizontal="right" vertical="center"/>
    </xf>
    <xf numFmtId="0" fontId="27" fillId="0" borderId="11" xfId="0" applyFont="1" applyBorder="1" applyAlignment="1">
      <alignment horizontal="right" vertical="center"/>
    </xf>
    <xf numFmtId="0" fontId="27" fillId="0" borderId="12" xfId="0" applyFont="1" applyBorder="1" applyAlignment="1">
      <alignment horizontal="right" vertical="center"/>
    </xf>
    <xf numFmtId="0" fontId="5"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31" fillId="0" borderId="12" xfId="0" applyFont="1" applyBorder="1" applyAlignment="1">
      <alignment horizontal="right" vertical="center"/>
    </xf>
    <xf numFmtId="170" fontId="29" fillId="4" borderId="0" xfId="0" applyNumberFormat="1" applyFont="1" applyFill="1" applyBorder="1" applyAlignment="1">
      <alignment horizontal="right" vertical="center"/>
    </xf>
    <xf numFmtId="171" fontId="11" fillId="0" borderId="0" xfId="0" applyNumberFormat="1" applyFont="1" applyFill="1" applyBorder="1" applyAlignment="1">
      <alignment vertical="center"/>
    </xf>
    <xf numFmtId="171" fontId="11" fillId="0" borderId="0" xfId="0" applyNumberFormat="1" applyFont="1" applyFill="1" applyBorder="1" applyAlignment="1">
      <alignment horizontal="right" vertical="center"/>
    </xf>
    <xf numFmtId="169" fontId="7" fillId="8" borderId="0" xfId="1" applyNumberFormat="1" applyFont="1" applyFill="1" applyAlignment="1">
      <alignment horizontal="right" vertical="center"/>
    </xf>
    <xf numFmtId="171" fontId="11" fillId="8" borderId="0" xfId="0" applyNumberFormat="1" applyFont="1" applyFill="1" applyAlignment="1">
      <alignment vertical="center"/>
    </xf>
    <xf numFmtId="0" fontId="11"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0" xfId="0" applyFont="1" applyFill="1" applyBorder="1" applyAlignment="1">
      <alignment vertical="center"/>
    </xf>
    <xf numFmtId="0" fontId="11" fillId="8" borderId="0" xfId="0" applyFont="1" applyFill="1" applyBorder="1" applyAlignment="1">
      <alignment vertical="center"/>
    </xf>
    <xf numFmtId="0" fontId="32" fillId="8" borderId="0" xfId="0" applyFont="1" applyFill="1" applyAlignment="1">
      <alignment vertical="center"/>
    </xf>
    <xf numFmtId="171" fontId="11" fillId="8" borderId="0" xfId="0" applyNumberFormat="1" applyFont="1" applyFill="1" applyBorder="1" applyAlignment="1">
      <alignment vertical="center"/>
    </xf>
    <xf numFmtId="0" fontId="0" fillId="0" borderId="0" xfId="0" applyFont="1" applyFill="1" applyAlignment="1">
      <alignment vertical="center"/>
    </xf>
    <xf numFmtId="171" fontId="7"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7" fillId="3" borderId="3" xfId="0" applyNumberFormat="1" applyFont="1" applyFill="1" applyBorder="1" applyAlignment="1">
      <alignment horizontal="right" vertical="center"/>
    </xf>
    <xf numFmtId="168" fontId="11" fillId="0" borderId="0" xfId="1" applyNumberFormat="1" applyFont="1" applyAlignment="1">
      <alignment horizontal="right" vertical="center"/>
    </xf>
    <xf numFmtId="4" fontId="11" fillId="0" borderId="0" xfId="1" applyNumberFormat="1" applyFont="1" applyAlignment="1">
      <alignment horizontal="right" vertical="center"/>
    </xf>
    <xf numFmtId="0" fontId="34" fillId="0" borderId="0" xfId="0" applyFont="1"/>
    <xf numFmtId="0" fontId="10" fillId="0" borderId="0" xfId="0" applyFont="1" applyFill="1" applyBorder="1" applyAlignment="1">
      <alignment vertical="center"/>
    </xf>
    <xf numFmtId="0" fontId="26" fillId="0" borderId="0" xfId="0" applyFont="1" applyAlignment="1">
      <alignment horizontal="left" vertical="center"/>
    </xf>
    <xf numFmtId="0" fontId="35" fillId="0" borderId="0" xfId="0" applyFont="1" applyAlignment="1">
      <alignment vertical="center"/>
    </xf>
    <xf numFmtId="0" fontId="10" fillId="0" borderId="0" xfId="0" applyFont="1" applyBorder="1" applyAlignment="1">
      <alignment vertical="center"/>
    </xf>
    <xf numFmtId="0" fontId="5" fillId="2" borderId="0" xfId="0" applyFont="1" applyFill="1" applyBorder="1" applyAlignment="1">
      <alignment horizontal="right" vertical="center" readingOrder="1"/>
    </xf>
    <xf numFmtId="0" fontId="27" fillId="0" borderId="0" xfId="0" applyFont="1" applyBorder="1" applyAlignment="1">
      <alignment horizontal="left" vertical="center" indent="2"/>
    </xf>
    <xf numFmtId="0" fontId="5" fillId="6" borderId="0" xfId="0" applyFont="1" applyFill="1" applyBorder="1" applyAlignment="1">
      <alignment horizontal="right" vertical="center" readingOrder="1"/>
    </xf>
    <xf numFmtId="0" fontId="29" fillId="0" borderId="0" xfId="0" applyFont="1" applyAlignment="1">
      <alignment vertical="center"/>
    </xf>
    <xf numFmtId="0" fontId="5" fillId="6" borderId="0" xfId="0" applyFont="1" applyFill="1" applyBorder="1" applyAlignment="1">
      <alignment horizontal="center" vertical="center" wrapText="1" readingOrder="1"/>
    </xf>
    <xf numFmtId="0" fontId="5" fillId="2" borderId="0" xfId="0" applyFont="1" applyFill="1" applyBorder="1" applyAlignment="1">
      <alignment horizontal="center" vertical="center" readingOrder="1"/>
    </xf>
    <xf numFmtId="0" fontId="27" fillId="0" borderId="0" xfId="0" applyFont="1" applyBorder="1" applyAlignment="1">
      <alignment horizontal="center" vertical="center"/>
    </xf>
    <xf numFmtId="0" fontId="31" fillId="0" borderId="0" xfId="0" applyFont="1" applyBorder="1" applyAlignment="1">
      <alignment horizontal="left" vertical="center" indent="4"/>
    </xf>
    <xf numFmtId="0" fontId="5" fillId="5" borderId="0" xfId="0" applyFont="1" applyFill="1" applyBorder="1" applyAlignment="1">
      <alignment horizontal="right" vertical="center" readingOrder="1"/>
    </xf>
    <xf numFmtId="173" fontId="11" fillId="0" borderId="0" xfId="0" applyNumberFormat="1" applyFont="1" applyAlignment="1">
      <alignment vertical="center"/>
    </xf>
    <xf numFmtId="14" fontId="11"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6" fillId="2" borderId="0" xfId="0" applyFont="1" applyFill="1" applyBorder="1" applyAlignment="1">
      <alignment horizontal="right" vertical="center" readingOrder="1"/>
    </xf>
    <xf numFmtId="14" fontId="36" fillId="2" borderId="0" xfId="0" applyNumberFormat="1" applyFont="1" applyFill="1" applyBorder="1" applyAlignment="1">
      <alignment horizontal="right" vertical="center" readingOrder="1"/>
    </xf>
    <xf numFmtId="0" fontId="36" fillId="2" borderId="0" xfId="0" applyFont="1" applyFill="1" applyBorder="1" applyAlignment="1">
      <alignment horizontal="right" vertical="center" wrapText="1" readingOrder="1"/>
    </xf>
    <xf numFmtId="171" fontId="13" fillId="0" borderId="3" xfId="0" applyNumberFormat="1" applyFont="1" applyFill="1" applyBorder="1" applyAlignment="1">
      <alignment vertical="center"/>
    </xf>
    <xf numFmtId="171" fontId="7" fillId="9" borderId="3" xfId="0" applyNumberFormat="1" applyFont="1" applyFill="1" applyBorder="1" applyAlignment="1">
      <alignment vertical="center"/>
    </xf>
    <xf numFmtId="171" fontId="13" fillId="9" borderId="3" xfId="0" applyNumberFormat="1" applyFont="1" applyFill="1" applyBorder="1" applyAlignment="1">
      <alignment vertical="center"/>
    </xf>
    <xf numFmtId="0" fontId="5" fillId="2" borderId="0" xfId="0" applyFont="1" applyFill="1" applyBorder="1" applyAlignment="1">
      <alignment horizontal="centerContinuous" vertical="center" readingOrder="1"/>
    </xf>
    <xf numFmtId="0" fontId="5" fillId="2" borderId="13" xfId="0" applyFont="1" applyFill="1" applyBorder="1" applyAlignment="1">
      <alignment horizontal="centerContinuous" vertical="center" readingOrder="1"/>
    </xf>
    <xf numFmtId="173" fontId="5" fillId="2" borderId="0" xfId="0" applyNumberFormat="1" applyFont="1" applyFill="1" applyBorder="1" applyAlignment="1">
      <alignment horizontal="right" vertical="center" wrapText="1" readingOrder="1"/>
    </xf>
    <xf numFmtId="173" fontId="7" fillId="0" borderId="3" xfId="1" applyNumberFormat="1" applyFont="1" applyBorder="1" applyAlignment="1">
      <alignment horizontal="right" vertical="center"/>
    </xf>
    <xf numFmtId="174" fontId="7"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11" fillId="8" borderId="0" xfId="1" applyNumberFormat="1" applyFont="1" applyFill="1" applyAlignment="1">
      <alignment horizontal="right" vertical="center"/>
    </xf>
    <xf numFmtId="174" fontId="11" fillId="8" borderId="0" xfId="9" applyNumberFormat="1" applyFont="1" applyFill="1" applyAlignment="1">
      <alignment horizontal="right" vertical="center"/>
    </xf>
    <xf numFmtId="173" fontId="7" fillId="3" borderId="3" xfId="1" applyNumberFormat="1" applyFont="1" applyFill="1" applyBorder="1" applyAlignment="1">
      <alignment horizontal="right" vertical="center"/>
    </xf>
    <xf numFmtId="174" fontId="7" fillId="3" borderId="3" xfId="9" applyNumberFormat="1" applyFont="1" applyFill="1" applyBorder="1" applyAlignment="1">
      <alignment horizontal="right" vertical="center"/>
    </xf>
    <xf numFmtId="173" fontId="7" fillId="9" borderId="3" xfId="1" applyNumberFormat="1" applyFont="1" applyFill="1" applyBorder="1" applyAlignment="1">
      <alignment horizontal="right" vertical="center"/>
    </xf>
    <xf numFmtId="174" fontId="7" fillId="9" borderId="3" xfId="9" applyNumberFormat="1" applyFont="1" applyFill="1" applyBorder="1" applyAlignment="1">
      <alignment horizontal="right" vertical="center"/>
    </xf>
    <xf numFmtId="171" fontId="38" fillId="8" borderId="0" xfId="0" applyNumberFormat="1" applyFont="1" applyFill="1" applyAlignment="1">
      <alignment vertical="center"/>
    </xf>
    <xf numFmtId="171" fontId="37" fillId="3" borderId="3" xfId="0" applyNumberFormat="1" applyFont="1" applyFill="1" applyBorder="1" applyAlignment="1">
      <alignment vertical="center"/>
    </xf>
    <xf numFmtId="171" fontId="37" fillId="9" borderId="3" xfId="0" applyNumberFormat="1" applyFont="1" applyFill="1" applyBorder="1" applyAlignment="1">
      <alignment vertical="center"/>
    </xf>
    <xf numFmtId="171" fontId="11" fillId="9" borderId="3" xfId="0" applyNumberFormat="1" applyFont="1" applyFill="1" applyBorder="1" applyAlignment="1">
      <alignment vertical="center"/>
    </xf>
    <xf numFmtId="0" fontId="6" fillId="8" borderId="0" xfId="0" applyFont="1" applyFill="1" applyAlignment="1">
      <alignment vertical="center"/>
    </xf>
    <xf numFmtId="0" fontId="0" fillId="8" borderId="0" xfId="0" applyFont="1" applyFill="1" applyAlignment="1">
      <alignment horizontal="center" vertical="center"/>
    </xf>
    <xf numFmtId="2" fontId="39" fillId="8" borderId="0" xfId="0" applyNumberFormat="1" applyFont="1" applyFill="1" applyAlignment="1">
      <alignment vertical="center"/>
    </xf>
    <xf numFmtId="171" fontId="7" fillId="8" borderId="0" xfId="0" applyNumberFormat="1" applyFont="1" applyFill="1" applyAlignment="1">
      <alignment vertical="center"/>
    </xf>
    <xf numFmtId="2" fontId="35" fillId="8" borderId="0" xfId="0" applyNumberFormat="1" applyFont="1" applyFill="1" applyAlignment="1">
      <alignment vertical="center"/>
    </xf>
    <xf numFmtId="171" fontId="13" fillId="8" borderId="0" xfId="0" applyNumberFormat="1" applyFont="1" applyFill="1" applyAlignment="1">
      <alignment vertical="center"/>
    </xf>
    <xf numFmtId="171" fontId="7" fillId="8" borderId="0" xfId="0" applyNumberFormat="1" applyFont="1" applyFill="1" applyBorder="1" applyAlignment="1">
      <alignment vertical="center"/>
    </xf>
    <xf numFmtId="170" fontId="13" fillId="0" borderId="3" xfId="0" applyNumberFormat="1" applyFont="1" applyBorder="1" applyAlignment="1">
      <alignment vertical="center"/>
    </xf>
    <xf numFmtId="170" fontId="24" fillId="0" borderId="0" xfId="0" applyNumberFormat="1" applyFont="1" applyAlignment="1">
      <alignment vertical="center"/>
    </xf>
    <xf numFmtId="170" fontId="13" fillId="3" borderId="3" xfId="0" applyNumberFormat="1" applyFont="1" applyFill="1" applyBorder="1" applyAlignment="1">
      <alignment vertical="center"/>
    </xf>
    <xf numFmtId="168" fontId="35" fillId="0" borderId="0" xfId="1" applyNumberFormat="1" applyFont="1" applyAlignment="1">
      <alignment vertical="center"/>
    </xf>
    <xf numFmtId="175" fontId="35" fillId="0" borderId="0" xfId="3" applyNumberFormat="1" applyFont="1" applyAlignment="1">
      <alignment horizontal="center" vertical="center"/>
    </xf>
    <xf numFmtId="0" fontId="11" fillId="0" borderId="11" xfId="0" applyFont="1" applyBorder="1" applyAlignment="1">
      <alignment vertical="center"/>
    </xf>
    <xf numFmtId="0" fontId="0" fillId="0" borderId="0" xfId="0" applyFont="1" applyBorder="1" applyAlignment="1">
      <alignment vertical="center"/>
    </xf>
    <xf numFmtId="0" fontId="36" fillId="6" borderId="0" xfId="0" applyFont="1" applyFill="1" applyBorder="1" applyAlignment="1">
      <alignment horizontal="right" vertical="center" readingOrder="1"/>
    </xf>
    <xf numFmtId="0" fontId="36" fillId="6" borderId="0" xfId="0" applyFont="1" applyFill="1" applyBorder="1" applyAlignment="1">
      <alignment horizontal="right" vertical="center" wrapText="1" readingOrder="1"/>
    </xf>
    <xf numFmtId="170" fontId="40" fillId="0" borderId="3" xfId="0" applyNumberFormat="1" applyFont="1" applyBorder="1" applyAlignment="1">
      <alignment vertical="center"/>
    </xf>
    <xf numFmtId="170" fontId="40" fillId="3" borderId="3" xfId="0" applyNumberFormat="1" applyFont="1" applyFill="1" applyBorder="1" applyAlignment="1">
      <alignment vertical="center"/>
    </xf>
    <xf numFmtId="0" fontId="11" fillId="0" borderId="2" xfId="0" applyFont="1" applyBorder="1" applyAlignment="1">
      <alignment vertical="center"/>
    </xf>
    <xf numFmtId="170" fontId="11" fillId="0" borderId="11" xfId="0" applyNumberFormat="1" applyFont="1" applyBorder="1" applyAlignment="1">
      <alignment vertical="center"/>
    </xf>
    <xf numFmtId="170" fontId="0" fillId="0" borderId="0" xfId="0" applyNumberFormat="1" applyFont="1" applyBorder="1" applyAlignment="1">
      <alignment vertical="center"/>
    </xf>
    <xf numFmtId="0" fontId="36" fillId="6" borderId="0" xfId="0" applyFont="1" applyFill="1" applyBorder="1" applyAlignment="1">
      <alignment horizontal="center" vertical="center" wrapText="1" readingOrder="1"/>
    </xf>
    <xf numFmtId="170" fontId="36" fillId="6" borderId="0" xfId="0" applyNumberFormat="1" applyFont="1" applyFill="1" applyBorder="1" applyAlignment="1">
      <alignment horizontal="right" vertical="center" wrapText="1" readingOrder="1"/>
    </xf>
    <xf numFmtId="170" fontId="26" fillId="0" borderId="0" xfId="0" applyNumberFormat="1" applyFont="1" applyAlignment="1">
      <alignment vertical="center"/>
    </xf>
    <xf numFmtId="0" fontId="36" fillId="2" borderId="0" xfId="0" applyFont="1" applyFill="1" applyBorder="1" applyAlignment="1">
      <alignment horizontal="center" vertical="center" readingOrder="1"/>
    </xf>
    <xf numFmtId="0" fontId="41" fillId="0" borderId="11" xfId="0" applyFont="1" applyBorder="1" applyAlignment="1">
      <alignment vertical="center"/>
    </xf>
    <xf numFmtId="0" fontId="27" fillId="0" borderId="0" xfId="0" applyFont="1" applyBorder="1" applyAlignment="1">
      <alignment vertical="center"/>
    </xf>
    <xf numFmtId="0" fontId="41" fillId="0" borderId="0" xfId="0" applyFont="1" applyBorder="1" applyAlignment="1">
      <alignment vertical="center"/>
    </xf>
    <xf numFmtId="0" fontId="41" fillId="0" borderId="12" xfId="0" applyFont="1" applyBorder="1" applyAlignment="1">
      <alignment vertical="center"/>
    </xf>
    <xf numFmtId="0" fontId="36" fillId="5" borderId="0" xfId="0" applyFont="1" applyFill="1" applyBorder="1" applyAlignment="1">
      <alignment horizontal="right" vertical="center" readingOrder="1"/>
    </xf>
    <xf numFmtId="0" fontId="36" fillId="5" borderId="0" xfId="0" applyFont="1" applyFill="1" applyBorder="1" applyAlignment="1">
      <alignment horizontal="right" vertical="center" wrapText="1" readingOrder="1"/>
    </xf>
    <xf numFmtId="172" fontId="11" fillId="0" borderId="0" xfId="0" applyNumberFormat="1" applyFont="1" applyAlignment="1">
      <alignment vertical="center"/>
    </xf>
    <xf numFmtId="0" fontId="42" fillId="0" borderId="12" xfId="0" applyFont="1" applyBorder="1" applyAlignment="1">
      <alignment vertical="center"/>
    </xf>
    <xf numFmtId="0" fontId="31" fillId="0" borderId="0" xfId="0" applyFont="1" applyBorder="1" applyAlignment="1">
      <alignment vertical="center"/>
    </xf>
    <xf numFmtId="0" fontId="42" fillId="0" borderId="0" xfId="0" applyFont="1" applyBorder="1" applyAlignment="1">
      <alignment vertical="center"/>
    </xf>
    <xf numFmtId="170" fontId="7" fillId="0" borderId="3" xfId="0" applyNumberFormat="1" applyFont="1" applyFill="1" applyBorder="1" applyAlignment="1">
      <alignment vertical="center"/>
    </xf>
    <xf numFmtId="170" fontId="0" fillId="0" borderId="0" xfId="0" applyNumberFormat="1" applyFont="1" applyFill="1" applyAlignment="1">
      <alignment vertical="center"/>
    </xf>
    <xf numFmtId="173" fontId="5" fillId="2" borderId="13" xfId="0" applyNumberFormat="1" applyFont="1" applyFill="1" applyBorder="1" applyAlignment="1">
      <alignment horizontal="centerContinuous" vertical="center" readingOrder="1"/>
    </xf>
    <xf numFmtId="173" fontId="39" fillId="0" borderId="0" xfId="0" applyNumberFormat="1" applyFont="1" applyAlignment="1">
      <alignment vertical="center"/>
    </xf>
    <xf numFmtId="0" fontId="39"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5" fillId="6" borderId="13" xfId="0" applyNumberFormat="1" applyFont="1" applyFill="1" applyBorder="1" applyAlignment="1">
      <alignment horizontal="centerContinuous" vertical="center" readingOrder="1"/>
    </xf>
    <xf numFmtId="0" fontId="5" fillId="6" borderId="13" xfId="0" applyFont="1" applyFill="1" applyBorder="1" applyAlignment="1">
      <alignment horizontal="centerContinuous" vertical="center" readingOrder="1"/>
    </xf>
    <xf numFmtId="173" fontId="5" fillId="6" borderId="0" xfId="0" applyNumberFormat="1" applyFont="1" applyFill="1" applyBorder="1" applyAlignment="1">
      <alignment horizontal="right" vertical="center" wrapText="1" readingOrder="1"/>
    </xf>
    <xf numFmtId="173" fontId="7" fillId="0" borderId="5" xfId="1" applyNumberFormat="1" applyFont="1" applyFill="1" applyBorder="1" applyAlignment="1">
      <alignment horizontal="right" vertical="center"/>
    </xf>
    <xf numFmtId="174" fontId="7" fillId="0" borderId="5" xfId="9" applyNumberFormat="1" applyFont="1" applyBorder="1" applyAlignment="1">
      <alignment horizontal="right" vertical="center"/>
    </xf>
    <xf numFmtId="173" fontId="7" fillId="0" borderId="5" xfId="1" applyNumberFormat="1" applyFont="1" applyBorder="1" applyAlignment="1">
      <alignment horizontal="right" vertical="center"/>
    </xf>
    <xf numFmtId="173" fontId="11" fillId="8" borderId="0" xfId="1" applyNumberFormat="1" applyFont="1" applyFill="1" applyBorder="1" applyAlignment="1">
      <alignment horizontal="right" vertical="center"/>
    </xf>
    <xf numFmtId="174" fontId="11" fillId="8" borderId="0" xfId="9" applyNumberFormat="1" applyFont="1" applyFill="1" applyBorder="1" applyAlignment="1">
      <alignment horizontal="right" vertical="center"/>
    </xf>
    <xf numFmtId="170" fontId="37" fillId="0" borderId="3" xfId="0" applyNumberFormat="1" applyFont="1" applyBorder="1" applyAlignment="1">
      <alignment vertical="center"/>
    </xf>
    <xf numFmtId="170" fontId="22" fillId="0" borderId="0" xfId="0" applyNumberFormat="1" applyFont="1" applyAlignment="1">
      <alignment vertical="center"/>
    </xf>
    <xf numFmtId="170" fontId="37" fillId="3" borderId="3" xfId="0" applyNumberFormat="1" applyFont="1" applyFill="1" applyBorder="1" applyAlignment="1">
      <alignment vertical="center"/>
    </xf>
    <xf numFmtId="173" fontId="0" fillId="0" borderId="0" xfId="0" applyNumberFormat="1" applyFont="1" applyFill="1" applyAlignment="1">
      <alignment vertical="center"/>
    </xf>
    <xf numFmtId="173" fontId="27" fillId="0" borderId="11" xfId="0" applyNumberFormat="1" applyFont="1" applyBorder="1" applyAlignment="1">
      <alignment vertical="center"/>
    </xf>
    <xf numFmtId="173" fontId="27" fillId="0" borderId="0" xfId="0" applyNumberFormat="1" applyFont="1" applyBorder="1" applyAlignment="1">
      <alignment vertical="center"/>
    </xf>
    <xf numFmtId="0" fontId="32" fillId="0" borderId="0" xfId="0" applyFont="1" applyAlignment="1">
      <alignment vertical="center"/>
    </xf>
    <xf numFmtId="173" fontId="7" fillId="9" borderId="5" xfId="1" applyNumberFormat="1" applyFont="1" applyFill="1" applyBorder="1" applyAlignment="1">
      <alignment horizontal="right" vertical="center"/>
    </xf>
    <xf numFmtId="174" fontId="7" fillId="9" borderId="5" xfId="9" applyNumberFormat="1" applyFont="1" applyFill="1" applyBorder="1" applyAlignment="1">
      <alignment horizontal="right" vertical="center"/>
    </xf>
    <xf numFmtId="170" fontId="23" fillId="9" borderId="5" xfId="0" applyNumberFormat="1" applyFont="1" applyFill="1" applyBorder="1" applyAlignment="1">
      <alignment horizontal="right" vertical="center"/>
    </xf>
    <xf numFmtId="173" fontId="7" fillId="9" borderId="6" xfId="1" applyNumberFormat="1" applyFont="1" applyFill="1" applyBorder="1" applyAlignment="1">
      <alignment horizontal="right" vertical="center"/>
    </xf>
    <xf numFmtId="174" fontId="7" fillId="9" borderId="6" xfId="9" applyNumberFormat="1" applyFont="1" applyFill="1" applyBorder="1" applyAlignment="1">
      <alignment horizontal="right" vertical="center"/>
    </xf>
    <xf numFmtId="170" fontId="23"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5" fillId="9" borderId="0" xfId="0" applyNumberFormat="1" applyFont="1" applyFill="1" applyAlignment="1">
      <alignment horizontal="right" vertical="center"/>
    </xf>
    <xf numFmtId="170" fontId="23" fillId="9" borderId="3" xfId="0" applyNumberFormat="1" applyFont="1" applyFill="1" applyBorder="1" applyAlignment="1">
      <alignment horizontal="right" vertical="center"/>
    </xf>
    <xf numFmtId="173" fontId="27" fillId="0" borderId="12" xfId="0" applyNumberFormat="1" applyFont="1" applyBorder="1" applyAlignment="1">
      <alignment vertical="center"/>
    </xf>
    <xf numFmtId="173" fontId="5" fillId="5" borderId="13" xfId="0" applyNumberFormat="1" applyFont="1" applyFill="1" applyBorder="1" applyAlignment="1">
      <alignment horizontal="centerContinuous" vertical="center" readingOrder="1"/>
    </xf>
    <xf numFmtId="0" fontId="5" fillId="5" borderId="13" xfId="0" applyFont="1" applyFill="1" applyBorder="1" applyAlignment="1">
      <alignment horizontal="centerContinuous" vertical="center" readingOrder="1"/>
    </xf>
    <xf numFmtId="173" fontId="5" fillId="5" borderId="0" xfId="0" applyNumberFormat="1" applyFont="1" applyFill="1" applyBorder="1" applyAlignment="1">
      <alignment horizontal="right" vertical="center" wrapText="1" readingOrder="1"/>
    </xf>
    <xf numFmtId="173" fontId="31" fillId="0" borderId="12" xfId="0" applyNumberFormat="1" applyFont="1" applyBorder="1" applyAlignment="1">
      <alignment vertical="center"/>
    </xf>
    <xf numFmtId="173" fontId="31" fillId="0" borderId="0" xfId="0" applyNumberFormat="1" applyFont="1" applyBorder="1" applyAlignment="1">
      <alignment vertical="center"/>
    </xf>
    <xf numFmtId="177" fontId="0" fillId="4" borderId="0" xfId="0" applyNumberFormat="1" applyFill="1" applyAlignment="1">
      <alignment vertical="center"/>
    </xf>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43" fillId="0" borderId="0" xfId="14" applyFont="1"/>
    <xf numFmtId="0" fontId="39"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5" fillId="0" borderId="0" xfId="0" applyFont="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0" fontId="6" fillId="0" borderId="0" xfId="0" applyFont="1" applyAlignment="1">
      <alignment horizontal="center" vertical="center"/>
    </xf>
    <xf numFmtId="167" fontId="0" fillId="0" borderId="1" xfId="0" applyNumberFormat="1" applyBorder="1" applyAlignment="1">
      <alignment horizontal="center" vertical="center"/>
    </xf>
    <xf numFmtId="167" fontId="6" fillId="0" borderId="1" xfId="0" applyNumberFormat="1" applyFont="1" applyBorder="1" applyAlignment="1">
      <alignment horizontal="center" vertical="center"/>
    </xf>
    <xf numFmtId="168" fontId="0" fillId="0" borderId="0" xfId="0" applyNumberFormat="1" applyAlignment="1">
      <alignment horizontal="center" vertical="center"/>
    </xf>
    <xf numFmtId="168" fontId="6" fillId="0" borderId="0" xfId="0" applyNumberFormat="1" applyFont="1" applyAlignment="1">
      <alignment horizontal="center" vertical="center"/>
    </xf>
    <xf numFmtId="0" fontId="6" fillId="0" borderId="1" xfId="0" applyFont="1" applyBorder="1" applyAlignment="1">
      <alignment horizontal="center" vertical="center"/>
    </xf>
    <xf numFmtId="168" fontId="15" fillId="0" borderId="0" xfId="0" applyNumberFormat="1" applyFont="1" applyAlignment="1">
      <alignment horizontal="center" vertical="center"/>
    </xf>
    <xf numFmtId="0" fontId="0" fillId="0" borderId="0" xfId="0" applyFont="1" applyFill="1" applyAlignment="1">
      <alignment horizontal="right" vertical="center"/>
    </xf>
    <xf numFmtId="166" fontId="44" fillId="0" borderId="0" xfId="0" applyNumberFormat="1" applyFont="1" applyAlignment="1">
      <alignment horizontal="center" vertical="center" wrapText="1"/>
    </xf>
    <xf numFmtId="166" fontId="44" fillId="0" borderId="0" xfId="0" applyNumberFormat="1" applyFont="1" applyAlignment="1">
      <alignment horizontal="center" vertical="center"/>
    </xf>
    <xf numFmtId="166" fontId="44" fillId="0" borderId="1" xfId="0" applyNumberFormat="1" applyFont="1" applyBorder="1" applyAlignment="1">
      <alignment horizontal="center" vertical="center"/>
    </xf>
    <xf numFmtId="0" fontId="10"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5" fillId="0" borderId="0" xfId="0" applyFont="1" applyFill="1" applyBorder="1" applyAlignment="1">
      <alignment horizontal="left" vertical="center" readingOrder="1"/>
    </xf>
    <xf numFmtId="0" fontId="5" fillId="0" borderId="0" xfId="0" applyFont="1" applyFill="1" applyBorder="1" applyAlignment="1">
      <alignment horizontal="right" vertical="center" wrapText="1"/>
    </xf>
    <xf numFmtId="0" fontId="5" fillId="10" borderId="0" xfId="0" applyFont="1" applyFill="1" applyBorder="1" applyAlignment="1">
      <alignment horizontal="left" vertical="center" readingOrder="1"/>
    </xf>
    <xf numFmtId="0" fontId="5" fillId="10" borderId="0" xfId="0" applyFont="1" applyFill="1" applyBorder="1" applyAlignment="1">
      <alignment horizontal="right" vertical="center" wrapText="1" readingOrder="1"/>
    </xf>
    <xf numFmtId="0" fontId="5" fillId="10" borderId="0" xfId="0" applyFont="1" applyFill="1" applyBorder="1" applyAlignment="1">
      <alignment horizontal="right" vertical="center" wrapText="1"/>
    </xf>
    <xf numFmtId="0" fontId="5" fillId="11" borderId="0" xfId="0" applyFont="1" applyFill="1" applyBorder="1" applyAlignment="1">
      <alignment horizontal="left" vertical="center" readingOrder="1"/>
    </xf>
    <xf numFmtId="0" fontId="5" fillId="11" borderId="0" xfId="0" applyFont="1" applyFill="1" applyBorder="1" applyAlignment="1">
      <alignment horizontal="right" vertical="center" wrapText="1" readingOrder="1"/>
    </xf>
    <xf numFmtId="0" fontId="5" fillId="11" borderId="0" xfId="0" applyFont="1" applyFill="1" applyBorder="1" applyAlignment="1">
      <alignment horizontal="right" vertical="center" wrapText="1"/>
    </xf>
    <xf numFmtId="0" fontId="11" fillId="0" borderId="0" xfId="0" applyFont="1" applyAlignment="1"/>
    <xf numFmtId="14" fontId="13" fillId="0" borderId="0" xfId="0" quotePrefix="1" applyNumberFormat="1" applyFont="1" applyAlignment="1"/>
    <xf numFmtId="0" fontId="25" fillId="0" borderId="0" xfId="0" applyFont="1" applyAlignment="1"/>
    <xf numFmtId="0" fontId="5" fillId="10" borderId="0" xfId="0" applyFont="1" applyFill="1" applyBorder="1" applyAlignment="1">
      <alignment vertical="center" readingOrder="1"/>
    </xf>
    <xf numFmtId="0" fontId="14" fillId="0" borderId="0" xfId="0" applyFont="1" applyFill="1" applyBorder="1" applyAlignment="1">
      <alignment vertical="center" readingOrder="1"/>
    </xf>
    <xf numFmtId="0" fontId="14" fillId="0" borderId="3" xfId="0" applyFont="1" applyFill="1" applyBorder="1" applyAlignment="1">
      <alignment vertical="center" readingOrder="1"/>
    </xf>
    <xf numFmtId="0" fontId="17" fillId="0" borderId="0" xfId="0" applyFont="1" applyFill="1" applyBorder="1" applyAlignment="1">
      <alignment vertical="center" readingOrder="1"/>
    </xf>
    <xf numFmtId="0" fontId="19" fillId="0" borderId="0" xfId="0" applyFont="1" applyFill="1" applyBorder="1" applyAlignment="1">
      <alignment vertical="center" readingOrder="1"/>
    </xf>
    <xf numFmtId="0" fontId="14" fillId="3" borderId="3" xfId="0" applyFont="1" applyFill="1" applyBorder="1" applyAlignment="1">
      <alignment vertical="center" readingOrder="1"/>
    </xf>
    <xf numFmtId="0" fontId="5" fillId="11" borderId="0" xfId="0" applyFont="1" applyFill="1" applyBorder="1" applyAlignment="1">
      <alignment vertical="center" readingOrder="1"/>
    </xf>
    <xf numFmtId="0" fontId="5" fillId="6" borderId="0" xfId="0" applyFont="1" applyFill="1" applyBorder="1" applyAlignment="1">
      <alignment vertical="center" readingOrder="1"/>
    </xf>
    <xf numFmtId="0" fontId="5" fillId="11" borderId="0" xfId="0" applyFont="1" applyFill="1" applyBorder="1" applyAlignment="1">
      <alignment vertical="center" wrapText="1" readingOrder="1"/>
    </xf>
    <xf numFmtId="0" fontId="14" fillId="0" borderId="5" xfId="0" applyFont="1" applyFill="1" applyBorder="1" applyAlignment="1">
      <alignment vertical="center" readingOrder="1"/>
    </xf>
    <xf numFmtId="0" fontId="19" fillId="0" borderId="6" xfId="0" applyFont="1" applyFill="1" applyBorder="1" applyAlignment="1">
      <alignment vertical="center" readingOrder="1"/>
    </xf>
    <xf numFmtId="0" fontId="14" fillId="3" borderId="5" xfId="0" applyFont="1" applyFill="1" applyBorder="1" applyAlignment="1">
      <alignment vertical="center" readingOrder="1"/>
    </xf>
    <xf numFmtId="0" fontId="19" fillId="3" borderId="6" xfId="0" applyFont="1" applyFill="1" applyBorder="1" applyAlignment="1">
      <alignment vertical="center" readingOrder="1"/>
    </xf>
    <xf numFmtId="0" fontId="28" fillId="0" borderId="0" xfId="0" applyFont="1" applyAlignment="1">
      <alignment vertical="center"/>
    </xf>
    <xf numFmtId="0" fontId="5" fillId="5" borderId="0" xfId="0" applyFont="1" applyFill="1" applyBorder="1" applyAlignment="1">
      <alignment vertical="center" readingOrder="1"/>
    </xf>
    <xf numFmtId="0" fontId="0" fillId="8" borderId="0" xfId="0" applyFill="1"/>
    <xf numFmtId="14" fontId="11" fillId="0" borderId="0" xfId="0" applyNumberFormat="1" applyFont="1" applyAlignment="1">
      <alignment horizontal="right"/>
    </xf>
    <xf numFmtId="0" fontId="22" fillId="8" borderId="10" xfId="0" applyFont="1" applyFill="1" applyBorder="1" applyAlignment="1">
      <alignment horizontal="left" vertical="center"/>
    </xf>
    <xf numFmtId="168" fontId="0" fillId="0" borderId="0" xfId="0" applyNumberFormat="1"/>
    <xf numFmtId="171" fontId="0" fillId="9" borderId="0" xfId="0" applyNumberFormat="1" applyFont="1" applyFill="1" applyAlignment="1">
      <alignment vertical="center"/>
    </xf>
    <xf numFmtId="171" fontId="11" fillId="9" borderId="0" xfId="0" applyNumberFormat="1" applyFont="1" applyFill="1" applyAlignment="1">
      <alignment vertical="center"/>
    </xf>
    <xf numFmtId="170" fontId="7" fillId="9" borderId="3" xfId="0" applyNumberFormat="1" applyFont="1" applyFill="1" applyBorder="1" applyAlignment="1">
      <alignment horizontal="right" vertical="center"/>
    </xf>
    <xf numFmtId="170" fontId="0" fillId="9" borderId="0" xfId="0" applyNumberFormat="1" applyFont="1" applyFill="1" applyAlignment="1">
      <alignment horizontal="right" vertical="center"/>
    </xf>
    <xf numFmtId="171" fontId="11" fillId="9" borderId="6" xfId="0" applyNumberFormat="1" applyFont="1" applyFill="1" applyBorder="1" applyAlignment="1">
      <alignment horizontal="right" vertical="center"/>
    </xf>
    <xf numFmtId="170" fontId="7" fillId="9" borderId="5" xfId="0" applyNumberFormat="1" applyFont="1" applyFill="1" applyBorder="1" applyAlignment="1">
      <alignment horizontal="right" vertical="center"/>
    </xf>
    <xf numFmtId="170" fontId="11" fillId="9" borderId="6" xfId="0" applyNumberFormat="1" applyFont="1" applyFill="1" applyBorder="1" applyAlignment="1">
      <alignment horizontal="right" vertical="center"/>
    </xf>
    <xf numFmtId="171" fontId="7" fillId="9" borderId="5" xfId="0" applyNumberFormat="1" applyFont="1" applyFill="1" applyBorder="1" applyAlignment="1">
      <alignment horizontal="right" vertical="center"/>
    </xf>
    <xf numFmtId="171" fontId="11" fillId="9" borderId="0" xfId="0" applyNumberFormat="1" applyFont="1" applyFill="1" applyBorder="1" applyAlignment="1">
      <alignment horizontal="right" vertical="center"/>
    </xf>
    <xf numFmtId="170" fontId="23" fillId="12" borderId="3" xfId="0" applyNumberFormat="1" applyFont="1" applyFill="1" applyBorder="1" applyAlignment="1">
      <alignment vertical="center"/>
    </xf>
    <xf numFmtId="170" fontId="0" fillId="12" borderId="0" xfId="0" applyNumberFormat="1" applyFill="1" applyAlignment="1">
      <alignment vertical="center"/>
    </xf>
    <xf numFmtId="170" fontId="11" fillId="12" borderId="0" xfId="0" applyNumberFormat="1" applyFont="1" applyFill="1" applyAlignment="1">
      <alignment vertical="center"/>
    </xf>
    <xf numFmtId="170" fontId="7" fillId="12" borderId="3" xfId="0" applyNumberFormat="1" applyFont="1" applyFill="1" applyBorder="1" applyAlignment="1">
      <alignment vertical="center"/>
    </xf>
    <xf numFmtId="170" fontId="23" fillId="12" borderId="5" xfId="0" applyNumberFormat="1" applyFont="1" applyFill="1" applyBorder="1" applyAlignment="1">
      <alignment vertical="center"/>
    </xf>
    <xf numFmtId="170" fontId="24" fillId="12" borderId="6" xfId="0" applyNumberFormat="1" applyFont="1" applyFill="1" applyBorder="1" applyAlignment="1">
      <alignment vertical="center"/>
    </xf>
    <xf numFmtId="170" fontId="7" fillId="12" borderId="5" xfId="0" applyNumberFormat="1" applyFont="1" applyFill="1" applyBorder="1" applyAlignment="1">
      <alignment vertical="center"/>
    </xf>
    <xf numFmtId="170" fontId="11" fillId="12" borderId="6" xfId="0" applyNumberFormat="1" applyFont="1" applyFill="1" applyBorder="1" applyAlignment="1">
      <alignment vertical="center"/>
    </xf>
    <xf numFmtId="166" fontId="44" fillId="12" borderId="0" xfId="0" applyNumberFormat="1" applyFont="1" applyFill="1" applyAlignment="1">
      <alignment horizontal="center" vertical="center" wrapText="1"/>
    </xf>
    <xf numFmtId="166" fontId="0" fillId="12" borderId="0" xfId="0" applyNumberFormat="1" applyFill="1" applyAlignment="1">
      <alignment horizontal="center" vertical="center" wrapText="1"/>
    </xf>
    <xf numFmtId="166" fontId="44" fillId="12" borderId="0" xfId="0" applyNumberFormat="1" applyFont="1" applyFill="1" applyAlignment="1">
      <alignment horizontal="center" vertical="center"/>
    </xf>
    <xf numFmtId="0" fontId="0" fillId="8" borderId="0" xfId="0" applyFont="1" applyFill="1" applyBorder="1" applyAlignment="1">
      <alignment horizontal="left" vertical="center"/>
    </xf>
    <xf numFmtId="0" fontId="22" fillId="8" borderId="0" xfId="0" applyFont="1" applyFill="1" applyBorder="1" applyAlignment="1">
      <alignment horizontal="left" vertical="center"/>
    </xf>
    <xf numFmtId="0" fontId="5" fillId="13" borderId="0" xfId="0" applyFont="1" applyFill="1" applyAlignment="1">
      <alignment horizontal="center" vertical="center"/>
    </xf>
    <xf numFmtId="171" fontId="0" fillId="0" borderId="0" xfId="0" applyNumberFormat="1" applyFont="1" applyAlignment="1">
      <alignment horizontal="right" vertical="center"/>
    </xf>
    <xf numFmtId="0" fontId="5" fillId="10" borderId="0" xfId="0" applyFont="1" applyFill="1" applyAlignment="1">
      <alignment horizontal="right" vertical="center" wrapText="1" readingOrder="1"/>
    </xf>
    <xf numFmtId="0" fontId="0" fillId="8" borderId="0" xfId="0" applyFill="1" applyAlignment="1">
      <alignment horizontal="right" vertical="center"/>
    </xf>
    <xf numFmtId="0" fontId="0" fillId="8" borderId="2" xfId="0" applyFill="1" applyBorder="1" applyAlignment="1">
      <alignment horizontal="right" vertical="center"/>
    </xf>
    <xf numFmtId="169" fontId="5" fillId="8" borderId="0" xfId="0" applyNumberFormat="1" applyFont="1" applyFill="1" applyAlignment="1">
      <alignment horizontal="right" vertical="center" wrapText="1" readingOrder="1"/>
    </xf>
    <xf numFmtId="169" fontId="0" fillId="8" borderId="2" xfId="0" applyNumberFormat="1" applyFill="1" applyBorder="1" applyAlignment="1">
      <alignment vertical="center"/>
    </xf>
    <xf numFmtId="169" fontId="0" fillId="8" borderId="0" xfId="0" applyNumberFormat="1" applyFill="1" applyAlignment="1">
      <alignment vertical="center"/>
    </xf>
    <xf numFmtId="0" fontId="5" fillId="0" borderId="0" xfId="0" applyFont="1" applyAlignment="1">
      <alignment horizontal="center" vertical="center" wrapText="1" readingOrder="1"/>
    </xf>
    <xf numFmtId="0" fontId="5" fillId="2" borderId="0" xfId="0" applyFont="1" applyFill="1" applyAlignment="1">
      <alignment horizontal="right" wrapText="1" readingOrder="1"/>
    </xf>
    <xf numFmtId="0" fontId="43" fillId="4" borderId="0" xfId="14" applyFont="1" applyFill="1"/>
    <xf numFmtId="10" fontId="6" fillId="0" borderId="0" xfId="0" applyNumberFormat="1" applyFont="1" applyAlignment="1">
      <alignment horizontal="center" vertical="center"/>
    </xf>
    <xf numFmtId="165" fontId="5" fillId="2" borderId="0" xfId="0" applyNumberFormat="1" applyFont="1" applyFill="1" applyBorder="1" applyAlignment="1">
      <alignment horizontal="center" vertical="center" wrapText="1" readingOrder="1"/>
    </xf>
    <xf numFmtId="166" fontId="0" fillId="0" borderId="0" xfId="0" applyNumberFormat="1" applyAlignment="1">
      <alignment vertical="center"/>
    </xf>
    <xf numFmtId="166" fontId="7" fillId="3" borderId="3" xfId="0" applyNumberFormat="1" applyFont="1" applyFill="1" applyBorder="1" applyAlignment="1">
      <alignment vertical="center"/>
    </xf>
    <xf numFmtId="0" fontId="39"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7" fontId="0" fillId="0" borderId="1" xfId="0" applyNumberFormat="1" applyBorder="1" applyAlignment="1">
      <alignment horizontal="center" vertical="center"/>
    </xf>
    <xf numFmtId="168" fontId="0" fillId="0" borderId="0" xfId="0" applyNumberFormat="1" applyAlignment="1">
      <alignment horizontal="center" vertical="center"/>
    </xf>
    <xf numFmtId="166" fontId="44" fillId="0" borderId="0" xfId="0" applyNumberFormat="1" applyFont="1" applyAlignment="1">
      <alignment horizontal="center" vertical="center" wrapText="1"/>
    </xf>
    <xf numFmtId="166" fontId="44" fillId="0" borderId="0" xfId="0" applyNumberFormat="1" applyFont="1" applyAlignment="1">
      <alignment horizontal="center" vertical="center"/>
    </xf>
    <xf numFmtId="166" fontId="44" fillId="0" borderId="1" xfId="0" applyNumberFormat="1" applyFont="1" applyBorder="1" applyAlignment="1">
      <alignment horizontal="center" vertical="center"/>
    </xf>
    <xf numFmtId="168" fontId="0" fillId="0" borderId="0" xfId="0" applyNumberFormat="1" applyFill="1" applyAlignment="1">
      <alignment horizontal="center" vertical="center"/>
    </xf>
    <xf numFmtId="168" fontId="0" fillId="8" borderId="8" xfId="1" applyNumberFormat="1" applyFont="1" applyFill="1" applyBorder="1" applyAlignment="1">
      <alignment horizontal="left" vertical="center"/>
    </xf>
    <xf numFmtId="168" fontId="0" fillId="8" borderId="9" xfId="1" applyNumberFormat="1" applyFont="1" applyFill="1" applyBorder="1" applyAlignment="1">
      <alignment horizontal="left" vertical="center"/>
    </xf>
    <xf numFmtId="168" fontId="22" fillId="8" borderId="10" xfId="1" applyNumberFormat="1" applyFont="1" applyFill="1" applyBorder="1" applyAlignment="1">
      <alignment horizontal="left" vertical="center"/>
    </xf>
    <xf numFmtId="168" fontId="0" fillId="8" borderId="2" xfId="1" applyNumberFormat="1" applyFont="1" applyFill="1" applyBorder="1" applyAlignment="1">
      <alignment vertical="center"/>
    </xf>
    <xf numFmtId="168" fontId="0" fillId="8" borderId="0" xfId="1" applyNumberFormat="1" applyFont="1" applyFill="1"/>
    <xf numFmtId="168" fontId="5" fillId="8" borderId="0" xfId="1" applyNumberFormat="1" applyFont="1" applyFill="1" applyBorder="1" applyAlignment="1">
      <alignment horizontal="right" vertical="center" wrapText="1" readingOrder="1"/>
    </xf>
    <xf numFmtId="168" fontId="0" fillId="0" borderId="0" xfId="1" applyNumberFormat="1" applyFont="1"/>
    <xf numFmtId="0" fontId="0" fillId="8" borderId="8" xfId="0" applyFill="1" applyBorder="1" applyAlignment="1">
      <alignment horizontal="left" vertical="center"/>
    </xf>
    <xf numFmtId="0" fontId="0" fillId="8" borderId="9" xfId="0" applyFill="1" applyBorder="1" applyAlignment="1">
      <alignment horizontal="left" vertical="center"/>
    </xf>
    <xf numFmtId="0" fontId="0" fillId="0" borderId="0" xfId="0" applyAlignment="1">
      <alignment horizontal="right" vertical="center"/>
    </xf>
    <xf numFmtId="171" fontId="0" fillId="0" borderId="0" xfId="0" applyNumberFormat="1" applyAlignment="1">
      <alignment horizontal="right" vertical="center"/>
    </xf>
    <xf numFmtId="0" fontId="0" fillId="0" borderId="2" xfId="0" applyBorder="1" applyAlignment="1">
      <alignment horizontal="right" vertical="center"/>
    </xf>
    <xf numFmtId="0" fontId="5" fillId="10" borderId="0" xfId="0" applyFont="1" applyFill="1" applyAlignment="1">
      <alignment horizontal="right" vertical="center" wrapText="1"/>
    </xf>
    <xf numFmtId="171" fontId="0" fillId="9" borderId="0" xfId="0" applyNumberFormat="1" applyFill="1" applyAlignment="1">
      <alignment vertical="center"/>
    </xf>
    <xf numFmtId="0" fontId="5" fillId="2" borderId="0" xfId="0" applyFont="1" applyFill="1" applyAlignment="1">
      <alignment horizontal="right" vertical="center" wrapText="1"/>
    </xf>
    <xf numFmtId="170" fontId="0" fillId="9" borderId="0" xfId="0" applyNumberFormat="1" applyFill="1" applyAlignment="1">
      <alignment horizontal="right" vertical="center"/>
    </xf>
    <xf numFmtId="0" fontId="0" fillId="0" borderId="11" xfId="0" applyBorder="1" applyAlignment="1">
      <alignment vertical="center"/>
    </xf>
    <xf numFmtId="0" fontId="5" fillId="6" borderId="0" xfId="0" applyFont="1" applyFill="1" applyAlignment="1">
      <alignment horizontal="right" vertical="center" wrapText="1"/>
    </xf>
    <xf numFmtId="0" fontId="0" fillId="0" borderId="11" xfId="0" applyBorder="1" applyAlignment="1">
      <alignment horizontal="right" vertical="center"/>
    </xf>
    <xf numFmtId="170" fontId="29" fillId="0" borderId="0" xfId="0" applyNumberFormat="1" applyFont="1" applyAlignment="1">
      <alignment horizontal="right" vertical="center"/>
    </xf>
    <xf numFmtId="170" fontId="0" fillId="0" borderId="0" xfId="0" applyNumberFormat="1" applyAlignment="1">
      <alignment horizontal="right" vertical="center"/>
    </xf>
    <xf numFmtId="170" fontId="0" fillId="0" borderId="11" xfId="0" applyNumberFormat="1" applyBorder="1" applyAlignment="1">
      <alignment horizontal="right" vertical="center"/>
    </xf>
    <xf numFmtId="170" fontId="5" fillId="6" borderId="0" xfId="0" applyNumberFormat="1" applyFont="1" applyFill="1" applyAlignment="1">
      <alignment horizontal="right" vertical="center" wrapText="1"/>
    </xf>
    <xf numFmtId="0" fontId="5" fillId="5" borderId="0" xfId="0" applyFont="1" applyFill="1" applyAlignment="1">
      <alignment horizontal="right" vertical="center" wrapText="1"/>
    </xf>
    <xf numFmtId="172" fontId="0" fillId="0" borderId="0" xfId="0" applyNumberFormat="1" applyAlignment="1">
      <alignment horizontal="right" vertical="center"/>
    </xf>
    <xf numFmtId="170" fontId="29" fillId="4" borderId="0" xfId="0" applyNumberFormat="1" applyFont="1" applyFill="1" applyAlignment="1">
      <alignment horizontal="right" vertical="center"/>
    </xf>
    <xf numFmtId="0" fontId="5" fillId="11" borderId="0" xfId="0" applyFont="1" applyFill="1" applyAlignment="1">
      <alignment horizontal="right" vertical="center" wrapText="1"/>
    </xf>
    <xf numFmtId="171" fontId="11" fillId="9" borderId="0" xfId="0" applyNumberFormat="1" applyFont="1" applyFill="1" applyAlignment="1">
      <alignment horizontal="right" vertical="center"/>
    </xf>
    <xf numFmtId="171" fontId="0" fillId="3" borderId="5" xfId="0" applyNumberFormat="1" applyFont="1" applyFill="1" applyBorder="1" applyAlignment="1">
      <alignment vertical="center"/>
    </xf>
    <xf numFmtId="170" fontId="11" fillId="3" borderId="3" xfId="0" applyNumberFormat="1" applyFont="1" applyFill="1" applyBorder="1" applyAlignment="1">
      <alignment vertical="center"/>
    </xf>
    <xf numFmtId="0" fontId="50" fillId="0" borderId="0" xfId="16" applyFont="1" applyAlignment="1">
      <alignment horizontal="left" vertical="center"/>
    </xf>
    <xf numFmtId="0" fontId="51" fillId="0" borderId="0" xfId="17" applyFont="1" applyAlignment="1">
      <alignment horizontal="left" vertical="center"/>
    </xf>
    <xf numFmtId="0" fontId="51" fillId="0" borderId="0" xfId="16" applyFont="1" applyAlignment="1">
      <alignment vertical="center"/>
    </xf>
    <xf numFmtId="0" fontId="52" fillId="0" borderId="0" xfId="16" applyFont="1" applyAlignment="1">
      <alignment horizontal="left" vertical="center"/>
    </xf>
    <xf numFmtId="0" fontId="45" fillId="0" borderId="0" xfId="14" applyFont="1"/>
    <xf numFmtId="11" fontId="46" fillId="0" borderId="0" xfId="14" applyNumberFormat="1" applyFont="1" applyAlignment="1">
      <alignment horizontal="left" vertical="center" wrapText="1" indent="1" readingOrder="1"/>
    </xf>
    <xf numFmtId="176" fontId="46" fillId="0" borderId="0" xfId="14" applyNumberFormat="1" applyFont="1" applyAlignment="1">
      <alignment horizontal="center" vertical="center"/>
    </xf>
    <xf numFmtId="11" fontId="47" fillId="14" borderId="0" xfId="14" applyNumberFormat="1" applyFont="1" applyFill="1" applyAlignment="1">
      <alignment horizontal="left" vertical="center"/>
    </xf>
    <xf numFmtId="176" fontId="47" fillId="14" borderId="0" xfId="14" applyNumberFormat="1" applyFont="1" applyFill="1" applyAlignment="1">
      <alignment horizontal="center" vertical="center"/>
    </xf>
    <xf numFmtId="176" fontId="47" fillId="14" borderId="19" xfId="14" applyNumberFormat="1" applyFont="1" applyFill="1" applyBorder="1" applyAlignment="1">
      <alignment horizontal="center" vertical="center"/>
    </xf>
    <xf numFmtId="176" fontId="49" fillId="14" borderId="0" xfId="14" applyNumberFormat="1" applyFont="1" applyFill="1" applyAlignment="1">
      <alignment horizontal="center" vertical="center"/>
    </xf>
    <xf numFmtId="11" fontId="53" fillId="0" borderId="0" xfId="14" applyNumberFormat="1" applyFont="1" applyAlignment="1">
      <alignment horizontal="left" vertical="center"/>
    </xf>
    <xf numFmtId="176" fontId="54" fillId="0" borderId="0" xfId="14" applyNumberFormat="1" applyFont="1" applyAlignment="1">
      <alignment horizontal="center" vertical="center"/>
    </xf>
    <xf numFmtId="176" fontId="48" fillId="0" borderId="0" xfId="14" applyNumberFormat="1" applyFont="1" applyAlignment="1">
      <alignment horizontal="center" vertical="center"/>
    </xf>
    <xf numFmtId="178" fontId="49" fillId="16" borderId="13" xfId="14" applyNumberFormat="1" applyFont="1" applyFill="1" applyBorder="1" applyAlignment="1">
      <alignment horizontal="left" vertical="top" wrapText="1" indent="1" readingOrder="1"/>
    </xf>
    <xf numFmtId="0" fontId="55" fillId="0" borderId="0" xfId="14" applyFont="1"/>
    <xf numFmtId="176" fontId="49" fillId="16" borderId="13" xfId="14" applyNumberFormat="1" applyFont="1" applyFill="1" applyBorder="1" applyAlignment="1">
      <alignment horizontal="center" vertical="center" wrapText="1" readingOrder="1"/>
    </xf>
    <xf numFmtId="176" fontId="49" fillId="16" borderId="15" xfId="14" applyNumberFormat="1" applyFont="1" applyFill="1" applyBorder="1" applyAlignment="1">
      <alignment horizontal="center" vertical="center" wrapText="1" readingOrder="1"/>
    </xf>
    <xf numFmtId="0" fontId="56" fillId="0" borderId="0" xfId="14" applyFont="1"/>
    <xf numFmtId="11" fontId="57" fillId="0" borderId="0" xfId="14" applyNumberFormat="1" applyFont="1" applyAlignment="1">
      <alignment horizontal="left" vertical="center" readingOrder="1"/>
    </xf>
    <xf numFmtId="0" fontId="45" fillId="0" borderId="0" xfId="14" applyFont="1" applyAlignment="1">
      <alignment horizontal="center"/>
    </xf>
    <xf numFmtId="0" fontId="58" fillId="0" borderId="0" xfId="0" applyFont="1"/>
    <xf numFmtId="166" fontId="23" fillId="3" borderId="3" xfId="0" applyNumberFormat="1" applyFont="1" applyFill="1" applyBorder="1" applyAlignment="1">
      <alignment horizontal="center" vertical="center"/>
    </xf>
    <xf numFmtId="166" fontId="15" fillId="0" borderId="0" xfId="0" applyNumberFormat="1" applyFont="1" applyAlignment="1">
      <alignment horizontal="center" vertical="center"/>
    </xf>
    <xf numFmtId="166" fontId="15" fillId="0" borderId="1" xfId="0" applyNumberFormat="1" applyFont="1" applyBorder="1" applyAlignment="1">
      <alignment horizontal="center" vertical="center"/>
    </xf>
    <xf numFmtId="166" fontId="15" fillId="4" borderId="0" xfId="0" applyNumberFormat="1" applyFont="1" applyFill="1" applyAlignment="1">
      <alignment horizontal="center" vertical="center"/>
    </xf>
    <xf numFmtId="166" fontId="6" fillId="0" borderId="0" xfId="0" applyNumberFormat="1" applyFont="1" applyAlignment="1">
      <alignment horizontal="center" vertical="center"/>
    </xf>
    <xf numFmtId="166" fontId="6" fillId="0" borderId="1" xfId="0" applyNumberFormat="1" applyFont="1" applyBorder="1" applyAlignment="1">
      <alignment horizontal="center" vertical="center"/>
    </xf>
    <xf numFmtId="171" fontId="37" fillId="0" borderId="3" xfId="0" applyNumberFormat="1" applyFont="1" applyBorder="1" applyAlignment="1">
      <alignment vertical="center"/>
    </xf>
    <xf numFmtId="171" fontId="22" fillId="0" borderId="0" xfId="0" applyNumberFormat="1" applyFont="1" applyAlignment="1">
      <alignment vertical="center"/>
    </xf>
    <xf numFmtId="171" fontId="0" fillId="0" borderId="0" xfId="0" applyNumberFormat="1" applyAlignment="1">
      <alignment vertical="center"/>
    </xf>
    <xf numFmtId="0" fontId="5" fillId="2" borderId="0" xfId="0" applyFont="1" applyFill="1" applyAlignment="1">
      <alignment horizontal="center" vertical="center" readingOrder="1"/>
    </xf>
    <xf numFmtId="0" fontId="5" fillId="2" borderId="0" xfId="0" applyFont="1" applyFill="1" applyAlignment="1">
      <alignment horizontal="right" vertical="center" readingOrder="1"/>
    </xf>
    <xf numFmtId="0" fontId="5" fillId="2" borderId="0" xfId="0" applyFont="1" applyFill="1" applyAlignment="1">
      <alignment horizontal="right" vertical="center" wrapText="1" readingOrder="1"/>
    </xf>
    <xf numFmtId="0" fontId="5" fillId="6" borderId="0" xfId="0" applyFont="1" applyFill="1" applyAlignment="1">
      <alignment horizontal="center" vertical="center" wrapText="1" readingOrder="1"/>
    </xf>
    <xf numFmtId="0" fontId="5" fillId="6" borderId="0" xfId="0" applyFont="1" applyFill="1" applyAlignment="1">
      <alignment horizontal="right" vertical="center" wrapText="1" readingOrder="1"/>
    </xf>
    <xf numFmtId="0" fontId="5" fillId="6" borderId="0" xfId="0" applyFont="1" applyFill="1" applyAlignment="1">
      <alignment horizontal="right" vertical="center" readingOrder="1"/>
    </xf>
    <xf numFmtId="171" fontId="37" fillId="0" borderId="5" xfId="0" applyNumberFormat="1" applyFont="1" applyBorder="1" applyAlignment="1">
      <alignment vertical="center"/>
    </xf>
    <xf numFmtId="171" fontId="7" fillId="0" borderId="5" xfId="0" applyNumberFormat="1" applyFont="1" applyBorder="1" applyAlignment="1">
      <alignment vertical="center"/>
    </xf>
    <xf numFmtId="170" fontId="29" fillId="0" borderId="0" xfId="0" applyNumberFormat="1" applyFont="1" applyAlignment="1">
      <alignment vertical="center"/>
    </xf>
    <xf numFmtId="170" fontId="0" fillId="0" borderId="11" xfId="0" applyNumberFormat="1" applyBorder="1" applyAlignment="1">
      <alignment vertical="center"/>
    </xf>
    <xf numFmtId="170" fontId="5" fillId="6" borderId="0" xfId="0" applyNumberFormat="1" applyFont="1" applyFill="1" applyAlignment="1">
      <alignment horizontal="right" vertical="center" readingOrder="1"/>
    </xf>
    <xf numFmtId="170" fontId="5" fillId="6" borderId="0" xfId="0" applyNumberFormat="1" applyFont="1" applyFill="1" applyAlignment="1">
      <alignment horizontal="right" vertical="center" wrapText="1" readingOrder="1"/>
    </xf>
    <xf numFmtId="0" fontId="27" fillId="0" borderId="0" xfId="0" applyFont="1" applyAlignment="1">
      <alignment vertical="center"/>
    </xf>
    <xf numFmtId="0" fontId="5" fillId="5" borderId="0" xfId="0" applyFont="1" applyFill="1" applyAlignment="1">
      <alignment horizontal="center" vertical="center" wrapText="1" readingOrder="1"/>
    </xf>
    <xf numFmtId="0" fontId="5" fillId="5" borderId="0" xfId="0" applyFont="1" applyFill="1" applyAlignment="1">
      <alignment horizontal="right" vertical="center" wrapText="1" readingOrder="1"/>
    </xf>
    <xf numFmtId="0" fontId="5" fillId="5" borderId="0" xfId="0" applyFont="1" applyFill="1" applyAlignment="1">
      <alignment horizontal="right" vertical="center" readingOrder="1"/>
    </xf>
    <xf numFmtId="172" fontId="0" fillId="0" borderId="0" xfId="0" applyNumberFormat="1" applyAlignment="1">
      <alignment vertical="center"/>
    </xf>
    <xf numFmtId="0" fontId="31" fillId="0" borderId="0" xfId="0" applyFont="1" applyAlignment="1">
      <alignment vertical="center"/>
    </xf>
    <xf numFmtId="11" fontId="43" fillId="0" borderId="0" xfId="14" applyNumberFormat="1" applyFont="1"/>
    <xf numFmtId="176" fontId="3" fillId="0" borderId="0" xfId="14" applyNumberFormat="1" applyFont="1"/>
    <xf numFmtId="0" fontId="51" fillId="0" borderId="21" xfId="16" applyFont="1" applyBorder="1" applyAlignment="1">
      <alignment vertical="center"/>
    </xf>
    <xf numFmtId="0" fontId="51" fillId="0" borderId="22" xfId="16" applyFont="1" applyBorder="1" applyAlignment="1">
      <alignment vertical="center"/>
    </xf>
    <xf numFmtId="11" fontId="59" fillId="0" borderId="0" xfId="14" applyNumberFormat="1" applyFont="1" applyAlignment="1">
      <alignment vertical="center" wrapText="1"/>
    </xf>
    <xf numFmtId="0" fontId="60" fillId="0" borderId="0" xfId="14" applyFont="1" applyAlignment="1">
      <alignment horizontal="center" vertical="center" wrapText="1"/>
    </xf>
    <xf numFmtId="0" fontId="61" fillId="0" borderId="0" xfId="14" applyFont="1" applyAlignment="1">
      <alignment horizontal="center" vertical="center" wrapText="1"/>
    </xf>
    <xf numFmtId="0" fontId="60" fillId="0" borderId="23" xfId="14" applyFont="1" applyBorder="1" applyAlignment="1">
      <alignment horizontal="center" vertical="center" wrapText="1"/>
    </xf>
    <xf numFmtId="179" fontId="46" fillId="0" borderId="0" xfId="14" applyNumberFormat="1" applyFont="1"/>
    <xf numFmtId="176" fontId="3" fillId="0" borderId="0" xfId="14" applyNumberFormat="1" applyFont="1" applyAlignment="1">
      <alignment horizontal="center" vertical="center"/>
    </xf>
    <xf numFmtId="179" fontId="3" fillId="0" borderId="0" xfId="14" applyNumberFormat="1" applyFont="1" applyAlignment="1">
      <alignment horizontal="center" vertical="center"/>
    </xf>
    <xf numFmtId="176" fontId="46" fillId="0" borderId="0" xfId="14" applyNumberFormat="1" applyFont="1"/>
    <xf numFmtId="176" fontId="49" fillId="14" borderId="19" xfId="14" applyNumberFormat="1" applyFont="1" applyFill="1" applyBorder="1" applyAlignment="1">
      <alignment horizontal="center" vertical="center"/>
    </xf>
    <xf numFmtId="176" fontId="49" fillId="0" borderId="0" xfId="14" applyNumberFormat="1" applyFont="1" applyAlignment="1">
      <alignment horizontal="center" vertical="center"/>
    </xf>
    <xf numFmtId="176" fontId="9" fillId="0" borderId="0" xfId="14" applyNumberFormat="1" applyFont="1" applyAlignment="1">
      <alignment horizontal="center" vertical="center"/>
    </xf>
    <xf numFmtId="178" fontId="3" fillId="15" borderId="0" xfId="14" applyNumberFormat="1" applyFont="1" applyFill="1" applyAlignment="1">
      <alignment horizontal="left" vertical="top" wrapText="1" indent="1" readingOrder="1"/>
    </xf>
    <xf numFmtId="176" fontId="3" fillId="15" borderId="0" xfId="14" applyNumberFormat="1" applyFont="1" applyFill="1" applyAlignment="1">
      <alignment horizontal="center" vertical="center" wrapText="1" readingOrder="1"/>
    </xf>
    <xf numFmtId="176" fontId="3" fillId="15" borderId="19" xfId="14" applyNumberFormat="1" applyFont="1" applyFill="1" applyBorder="1" applyAlignment="1">
      <alignment horizontal="center" vertical="center" wrapText="1" readingOrder="1"/>
    </xf>
    <xf numFmtId="176" fontId="3" fillId="15" borderId="20" xfId="14" applyNumberFormat="1" applyFont="1" applyFill="1" applyBorder="1" applyAlignment="1">
      <alignment horizontal="center" vertical="center" wrapText="1" readingOrder="1"/>
    </xf>
    <xf numFmtId="176" fontId="3" fillId="0" borderId="0" xfId="14" applyNumberFormat="1" applyFont="1" applyAlignment="1">
      <alignment horizontal="center" readingOrder="1"/>
    </xf>
    <xf numFmtId="164" fontId="0" fillId="0" borderId="0" xfId="9" applyFont="1" applyAlignment="1">
      <alignment vertical="center"/>
    </xf>
    <xf numFmtId="3" fontId="0" fillId="0" borderId="0" xfId="0" applyNumberFormat="1" applyAlignment="1">
      <alignment vertical="center"/>
    </xf>
    <xf numFmtId="176" fontId="2" fillId="0" borderId="0" xfId="14" applyNumberFormat="1" applyFont="1"/>
    <xf numFmtId="178" fontId="2" fillId="9" borderId="13" xfId="14" applyNumberFormat="1" applyFont="1" applyFill="1" applyBorder="1" applyAlignment="1">
      <alignment horizontal="left" vertical="top" wrapText="1" indent="1" readingOrder="1"/>
    </xf>
    <xf numFmtId="176" fontId="2" fillId="9" borderId="17" xfId="14" applyNumberFormat="1" applyFont="1" applyFill="1" applyBorder="1" applyAlignment="1">
      <alignment horizontal="center" vertical="center" wrapText="1" readingOrder="1"/>
    </xf>
    <xf numFmtId="176" fontId="2" fillId="9" borderId="18" xfId="14" applyNumberFormat="1" applyFont="1" applyFill="1" applyBorder="1" applyAlignment="1">
      <alignment horizontal="center" vertical="center" wrapText="1" readingOrder="1"/>
    </xf>
    <xf numFmtId="176" fontId="2" fillId="9" borderId="14" xfId="14" applyNumberFormat="1" applyFont="1" applyFill="1" applyBorder="1" applyAlignment="1">
      <alignment horizontal="center" vertical="center" wrapText="1" readingOrder="1"/>
    </xf>
    <xf numFmtId="0" fontId="0" fillId="0" borderId="0" xfId="0" applyFont="1" applyBorder="1" applyAlignment="1">
      <alignment horizontal="right" vertical="center"/>
    </xf>
    <xf numFmtId="171" fontId="7" fillId="0" borderId="0" xfId="0" applyNumberFormat="1" applyFont="1" applyFill="1" applyBorder="1" applyAlignment="1">
      <alignment vertical="center"/>
    </xf>
    <xf numFmtId="171" fontId="7" fillId="3" borderId="0" xfId="0" applyNumberFormat="1" applyFont="1" applyFill="1" applyBorder="1" applyAlignment="1">
      <alignment vertical="center"/>
    </xf>
    <xf numFmtId="170" fontId="7" fillId="0" borderId="0" xfId="0" applyNumberFormat="1" applyFont="1" applyBorder="1" applyAlignment="1">
      <alignment horizontal="right" vertical="center"/>
    </xf>
    <xf numFmtId="170" fontId="7" fillId="3" borderId="0" xfId="0" applyNumberFormat="1" applyFont="1" applyFill="1" applyBorder="1" applyAlignment="1">
      <alignment horizontal="right" vertical="center"/>
    </xf>
    <xf numFmtId="170" fontId="23" fillId="0" borderId="0" xfId="0" applyNumberFormat="1" applyFont="1" applyBorder="1" applyAlignment="1">
      <alignment horizontal="right" vertical="center"/>
    </xf>
    <xf numFmtId="170" fontId="23" fillId="3" borderId="0" xfId="0" applyNumberFormat="1" applyFont="1" applyFill="1" applyBorder="1" applyAlignment="1">
      <alignment horizontal="right" vertical="center"/>
    </xf>
    <xf numFmtId="171" fontId="7" fillId="0" borderId="0" xfId="0" applyNumberFormat="1" applyFont="1" applyFill="1" applyBorder="1" applyAlignment="1">
      <alignment horizontal="right" vertical="center"/>
    </xf>
    <xf numFmtId="170" fontId="11" fillId="3" borderId="0" xfId="0" applyNumberFormat="1" applyFont="1" applyFill="1" applyBorder="1" applyAlignment="1">
      <alignment horizontal="right" vertical="center"/>
    </xf>
    <xf numFmtId="170" fontId="0" fillId="0" borderId="0" xfId="0" applyNumberFormat="1" applyFont="1" applyBorder="1" applyAlignment="1">
      <alignment horizontal="right" vertical="center"/>
    </xf>
    <xf numFmtId="0" fontId="27" fillId="0" borderId="0" xfId="0" applyFont="1" applyBorder="1" applyAlignment="1">
      <alignment horizontal="right" vertical="center"/>
    </xf>
    <xf numFmtId="0" fontId="31" fillId="0" borderId="0" xfId="0" applyFont="1" applyBorder="1" applyAlignment="1">
      <alignment horizontal="right" vertical="center"/>
    </xf>
    <xf numFmtId="171" fontId="0" fillId="3" borderId="0" xfId="0" applyNumberFormat="1" applyFill="1" applyAlignment="1">
      <alignment vertical="center"/>
    </xf>
    <xf numFmtId="0" fontId="0" fillId="8" borderId="11" xfId="0" applyFill="1" applyBorder="1" applyAlignment="1">
      <alignment vertical="center"/>
    </xf>
    <xf numFmtId="0" fontId="27" fillId="8" borderId="11" xfId="0" applyFont="1" applyFill="1" applyBorder="1" applyAlignment="1">
      <alignment vertical="center"/>
    </xf>
    <xf numFmtId="176" fontId="47" fillId="14" borderId="0" xfId="14" applyNumberFormat="1" applyFont="1" applyFill="1" applyBorder="1" applyAlignment="1">
      <alignment horizontal="center" vertical="center"/>
    </xf>
    <xf numFmtId="176" fontId="49" fillId="14" borderId="0" xfId="14" applyNumberFormat="1" applyFont="1" applyFill="1" applyBorder="1" applyAlignment="1">
      <alignment horizontal="center" vertical="center"/>
    </xf>
    <xf numFmtId="169" fontId="5" fillId="8" borderId="0" xfId="1" applyNumberFormat="1" applyFont="1" applyFill="1" applyAlignment="1">
      <alignment horizontal="right" vertical="center"/>
    </xf>
    <xf numFmtId="165" fontId="5" fillId="2" borderId="0" xfId="0" applyNumberFormat="1" applyFont="1" applyFill="1" applyAlignment="1">
      <alignment horizontal="center" vertical="center" wrapText="1" readingOrder="1"/>
    </xf>
    <xf numFmtId="176" fontId="1" fillId="9" borderId="16" xfId="14" applyNumberFormat="1" applyFont="1" applyFill="1" applyBorder="1" applyAlignment="1">
      <alignment horizontal="center" vertical="center" wrapText="1" readingOrder="1"/>
    </xf>
    <xf numFmtId="176" fontId="2" fillId="9" borderId="14" xfId="14" applyNumberFormat="1" applyFont="1" applyFill="1" applyBorder="1" applyAlignment="1">
      <alignment horizontal="center" vertical="center" wrapText="1" readingOrder="1"/>
    </xf>
    <xf numFmtId="1" fontId="2" fillId="9" borderId="16" xfId="14" applyNumberFormat="1" applyFont="1" applyFill="1" applyBorder="1" applyAlignment="1">
      <alignment horizontal="center" vertical="center" wrapText="1" readingOrder="1"/>
    </xf>
    <xf numFmtId="1" fontId="2" fillId="9" borderId="14" xfId="14" applyNumberFormat="1" applyFont="1" applyFill="1" applyBorder="1" applyAlignment="1">
      <alignment horizontal="center" vertical="center" wrapText="1" readingOrder="1"/>
    </xf>
  </cellXfs>
  <cellStyles count="18">
    <cellStyle name="Milliers" xfId="9" builtinId="3"/>
    <cellStyle name="Normal" xfId="0" builtinId="0"/>
    <cellStyle name="Normal 105" xfId="7" xr:uid="{00000000-0005-0000-0000-000002000000}"/>
    <cellStyle name="Normal 106" xfId="10" xr:uid="{00000000-0005-0000-0000-000003000000}"/>
    <cellStyle name="Normal 117" xfId="5" xr:uid="{00000000-0005-0000-0000-000004000000}"/>
    <cellStyle name="Normal 117 2" xfId="14" xr:uid="{00000000-0005-0000-0000-000005000000}"/>
    <cellStyle name="Normal 117 3" xfId="15" xr:uid="{00000000-0005-0000-0000-000006000000}"/>
    <cellStyle name="Normal 2 2 2 2" xfId="4" xr:uid="{00000000-0005-0000-0000-000007000000}"/>
    <cellStyle name="Normal 2 4" xfId="6" xr:uid="{00000000-0005-0000-0000-000008000000}"/>
    <cellStyle name="Normal 3" xfId="3" xr:uid="{00000000-0005-0000-0000-000009000000}"/>
    <cellStyle name="Normal 3 11 3" xfId="11" xr:uid="{00000000-0005-0000-0000-00000A000000}"/>
    <cellStyle name="Normal 3 11 3 2" xfId="17" xr:uid="{1D4F85BF-C4E5-4139-85E2-730ACA2DE507}"/>
    <cellStyle name="Normal 3 2 2 10" xfId="12" xr:uid="{00000000-0005-0000-0000-00000B000000}"/>
    <cellStyle name="Normal 3 2 2 10 2" xfId="16" xr:uid="{A6EDBED7-BF18-40A1-A682-F8DE786C271B}"/>
    <cellStyle name="Normal_Evolut Proforma EUR" xfId="2" xr:uid="{00000000-0005-0000-0000-00000C000000}"/>
    <cellStyle name="Percent" xfId="13" xr:uid="{00000000-0005-0000-0000-00000D000000}"/>
    <cellStyle name="Pourcentage" xfId="1" builtinId="5"/>
    <cellStyle name="Pourcentage 4" xfId="8" xr:uid="{00000000-0005-0000-0000-00000F000000}"/>
  </cellStyles>
  <dxfs count="0"/>
  <tableStyles count="0" defaultTableStyle="TableStyleMedium2" defaultPivotStyle="PivotStyleLight16"/>
  <colors>
    <mruColors>
      <color rgb="FF008080"/>
      <color rgb="FF009597"/>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a:extLst>
            <a:ext uri="{FF2B5EF4-FFF2-40B4-BE49-F238E27FC236}">
              <a16:creationId xmlns:a16="http://schemas.microsoft.com/office/drawing/2014/main" id="{00000000-0008-0000-0000-000003000000}"/>
            </a:ext>
          </a:extLst>
        </xdr:cNvPr>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nine months period ending 30 september 2024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2023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a:extLst>
            <a:ext uri="{FF2B5EF4-FFF2-40B4-BE49-F238E27FC236}">
              <a16:creationId xmlns:a16="http://schemas.microsoft.com/office/drawing/2014/main" id="{00000000-0008-0000-0100-000002000000}"/>
            </a:ext>
          </a:extLst>
        </xdr:cNvPr>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77321</xdr:rowOff>
    </xdr:to>
    <xdr:pic>
      <xdr:nvPicPr>
        <xdr:cNvPr id="3" name="Image 14">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a:extLst>
            <a:ext uri="{FF2B5EF4-FFF2-40B4-BE49-F238E27FC236}">
              <a16:creationId xmlns:a16="http://schemas.microsoft.com/office/drawing/2014/main" id="{00000000-0008-0000-0200-000003000000}"/>
            </a:ext>
          </a:extLst>
        </xdr:cNvPr>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2140866</xdr:colOff>
      <xdr:row>3</xdr:row>
      <xdr:rowOff>13984</xdr:rowOff>
    </xdr:to>
    <xdr:pic>
      <xdr:nvPicPr>
        <xdr:cNvPr id="4" name="Image 1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271153</xdr:colOff>
      <xdr:row>9</xdr:row>
      <xdr:rowOff>160805</xdr:rowOff>
    </xdr:to>
    <xdr:pic>
      <xdr:nvPicPr>
        <xdr:cNvPr id="3" name="Image 14">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a:extLst>
            <a:ext uri="{FF2B5EF4-FFF2-40B4-BE49-F238E27FC236}">
              <a16:creationId xmlns:a16="http://schemas.microsoft.com/office/drawing/2014/main" id="{00000000-0008-0000-0600-000002000000}"/>
            </a:ext>
          </a:extLst>
        </xdr:cNvPr>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128589</xdr:rowOff>
    </xdr:to>
    <xdr:pic>
      <xdr:nvPicPr>
        <xdr:cNvPr id="3" name="Image 2" descr="Le site d'actualités du groupe Crédit Agricol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FFCC"/>
    <pageSetUpPr fitToPage="1"/>
  </sheetPr>
  <dimension ref="A9:P14"/>
  <sheetViews>
    <sheetView showGridLines="0" topLeftCell="A9" zoomScale="90" zoomScaleNormal="90" workbookViewId="0">
      <selection activeCell="D28" sqref="D28"/>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8080"/>
    <pageSetUpPr fitToPage="1"/>
  </sheetPr>
  <dimension ref="A1:BN397"/>
  <sheetViews>
    <sheetView showGridLines="0" topLeftCell="AJ197" zoomScale="80" zoomScaleNormal="80" zoomScaleSheetLayoutView="70" workbookViewId="0">
      <selection activeCell="BE28" sqref="BE28"/>
    </sheetView>
  </sheetViews>
  <sheetFormatPr baseColWidth="10" defaultColWidth="11.42578125" defaultRowHeight="12.75" outlineLevelRow="1" outlineLevelCol="1"/>
  <cols>
    <col min="1" max="1" width="21.5703125" style="174" hidden="1" customWidth="1" outlineLevel="1"/>
    <col min="2" max="2" width="36.5703125" style="174" customWidth="1" collapsed="1"/>
    <col min="3" max="7" width="12.5703125" style="174" hidden="1" customWidth="1" outlineLevel="1"/>
    <col min="8" max="12" width="11.42578125" style="296" hidden="1" customWidth="1" outlineLevel="1"/>
    <col min="13" max="13" width="11.42578125" style="296" customWidth="1" collapsed="1"/>
    <col min="14" max="44" width="11.42578125" style="296" customWidth="1"/>
    <col min="45" max="45" width="11.42578125" customWidth="1"/>
    <col min="46" max="46" width="11.42578125" style="296" customWidth="1"/>
    <col min="47" max="47" width="11" style="315" customWidth="1"/>
    <col min="48" max="56" width="11.42578125" style="296" customWidth="1"/>
    <col min="57" max="57" width="11.42578125" customWidth="1"/>
    <col min="58" max="58" width="11.42578125" style="296" customWidth="1"/>
    <col min="59" max="59" width="10.5703125" style="1" customWidth="1"/>
    <col min="60" max="61" width="10.140625" style="1" customWidth="1"/>
    <col min="62" max="62" width="2.5703125" style="174" customWidth="1"/>
    <col min="63" max="63" width="10.85546875" style="6" customWidth="1"/>
    <col min="64" max="16384" width="11.42578125" style="296"/>
  </cols>
  <sheetData>
    <row r="1" spans="1:66" s="174" customFormat="1" outlineLevel="1">
      <c r="A1" s="79" t="s">
        <v>97</v>
      </c>
      <c r="B1" s="54"/>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430</v>
      </c>
      <c r="Y1" s="80" t="s">
        <v>431</v>
      </c>
      <c r="Z1" s="80" t="s">
        <v>432</v>
      </c>
      <c r="AA1" s="53">
        <v>43830</v>
      </c>
      <c r="AB1" s="80" t="s">
        <v>433</v>
      </c>
      <c r="AC1" s="80" t="s">
        <v>434</v>
      </c>
      <c r="AD1" s="80" t="s">
        <v>437</v>
      </c>
      <c r="AE1" s="80" t="s">
        <v>438</v>
      </c>
      <c r="AF1" s="53">
        <v>44196</v>
      </c>
      <c r="AG1" s="80" t="s">
        <v>439</v>
      </c>
      <c r="AH1" s="80" t="s">
        <v>441</v>
      </c>
      <c r="AI1" s="80" t="s">
        <v>442</v>
      </c>
      <c r="AJ1" s="80" t="s">
        <v>443</v>
      </c>
      <c r="AK1" s="53">
        <v>44561</v>
      </c>
      <c r="AL1" s="80" t="s">
        <v>444</v>
      </c>
      <c r="AM1" s="80" t="s">
        <v>444</v>
      </c>
      <c r="AN1" s="80" t="s">
        <v>446</v>
      </c>
      <c r="AO1" s="80" t="s">
        <v>446</v>
      </c>
      <c r="AP1" s="80" t="s">
        <v>568</v>
      </c>
      <c r="AQ1" s="80" t="s">
        <v>568</v>
      </c>
      <c r="AR1" s="80" t="s">
        <v>575</v>
      </c>
      <c r="AS1" s="80" t="s">
        <v>575</v>
      </c>
      <c r="AT1" s="349">
        <v>44926</v>
      </c>
      <c r="AU1" s="349">
        <v>44926</v>
      </c>
      <c r="AV1" s="80" t="s">
        <v>597</v>
      </c>
      <c r="AW1" s="80" t="s">
        <v>608</v>
      </c>
      <c r="AX1" s="80" t="s">
        <v>612</v>
      </c>
      <c r="AY1" s="80" t="s">
        <v>618</v>
      </c>
      <c r="AZ1" s="195">
        <v>45291</v>
      </c>
      <c r="BA1" s="80" t="s">
        <v>625</v>
      </c>
      <c r="BB1" s="80" t="s">
        <v>636</v>
      </c>
      <c r="BC1" s="80" t="s">
        <v>645</v>
      </c>
      <c r="BD1" s="80" t="s">
        <v>655</v>
      </c>
      <c r="BE1" s="195">
        <v>45657</v>
      </c>
      <c r="BF1" s="80"/>
      <c r="BG1" s="377"/>
      <c r="BH1" s="408" t="s">
        <v>445</v>
      </c>
      <c r="BI1" s="377"/>
      <c r="BJ1" s="126"/>
      <c r="BK1" s="297"/>
    </row>
    <row r="2" spans="1:66" s="174" customFormat="1" outlineLevel="1">
      <c r="A2" s="79"/>
      <c r="B2" s="54"/>
      <c r="C2" s="54" t="s">
        <v>447</v>
      </c>
      <c r="D2" s="54" t="s">
        <v>448</v>
      </c>
      <c r="E2" s="80" t="s">
        <v>449</v>
      </c>
      <c r="F2" s="80" t="s">
        <v>450</v>
      </c>
      <c r="G2" s="53" t="s">
        <v>451</v>
      </c>
      <c r="H2" s="54" t="s">
        <v>452</v>
      </c>
      <c r="I2" s="54" t="s">
        <v>453</v>
      </c>
      <c r="J2" s="80" t="s">
        <v>454</v>
      </c>
      <c r="K2" s="80" t="s">
        <v>455</v>
      </c>
      <c r="L2" s="53" t="s">
        <v>456</v>
      </c>
      <c r="M2" s="54" t="s">
        <v>457</v>
      </c>
      <c r="N2" s="54" t="s">
        <v>458</v>
      </c>
      <c r="O2" s="80" t="s">
        <v>459</v>
      </c>
      <c r="P2" s="80" t="s">
        <v>460</v>
      </c>
      <c r="Q2" s="53" t="s">
        <v>461</v>
      </c>
      <c r="R2" s="80" t="s">
        <v>462</v>
      </c>
      <c r="S2" s="80" t="s">
        <v>463</v>
      </c>
      <c r="T2" s="80" t="s">
        <v>464</v>
      </c>
      <c r="U2" s="80" t="s">
        <v>465</v>
      </c>
      <c r="V2" s="53" t="s">
        <v>466</v>
      </c>
      <c r="W2" s="80" t="s">
        <v>467</v>
      </c>
      <c r="X2" s="80" t="s">
        <v>468</v>
      </c>
      <c r="Y2" s="80" t="s">
        <v>469</v>
      </c>
      <c r="Z2" s="80" t="s">
        <v>470</v>
      </c>
      <c r="AA2" s="53" t="s">
        <v>471</v>
      </c>
      <c r="AB2" s="80" t="s">
        <v>472</v>
      </c>
      <c r="AC2" s="80" t="s">
        <v>473</v>
      </c>
      <c r="AD2" s="80" t="s">
        <v>474</v>
      </c>
      <c r="AE2" s="80" t="s">
        <v>475</v>
      </c>
      <c r="AF2" s="53" t="s">
        <v>476</v>
      </c>
      <c r="AG2" s="80" t="s">
        <v>477</v>
      </c>
      <c r="AH2" s="80" t="s">
        <v>478</v>
      </c>
      <c r="AI2" s="80" t="s">
        <v>479</v>
      </c>
      <c r="AJ2" s="80" t="s">
        <v>480</v>
      </c>
      <c r="AK2" s="53" t="s">
        <v>481</v>
      </c>
      <c r="AL2" s="80" t="s">
        <v>482</v>
      </c>
      <c r="AM2" s="80" t="s">
        <v>482</v>
      </c>
      <c r="AN2" s="80" t="s">
        <v>569</v>
      </c>
      <c r="AO2" s="80" t="s">
        <v>569</v>
      </c>
      <c r="AP2" s="80" t="s">
        <v>573</v>
      </c>
      <c r="AQ2" s="80" t="s">
        <v>573</v>
      </c>
      <c r="AR2" s="80" t="s">
        <v>598</v>
      </c>
      <c r="AS2" s="80" t="s">
        <v>598</v>
      </c>
      <c r="AT2" s="53" t="s">
        <v>578</v>
      </c>
      <c r="AU2" s="53" t="s">
        <v>578</v>
      </c>
      <c r="AV2" s="80" t="s">
        <v>604</v>
      </c>
      <c r="AW2" s="80" t="s">
        <v>613</v>
      </c>
      <c r="AX2" s="80" t="s">
        <v>619</v>
      </c>
      <c r="AY2" s="80" t="s">
        <v>626</v>
      </c>
      <c r="AZ2" s="80" t="s">
        <v>623</v>
      </c>
      <c r="BA2" s="80" t="s">
        <v>646</v>
      </c>
      <c r="BB2" s="80" t="s">
        <v>643</v>
      </c>
      <c r="BC2" s="80" t="s">
        <v>653</v>
      </c>
      <c r="BD2" s="80" t="str">
        <f>LEFT(BD$1,3)&amp;RIGHT(BD$1,2)&amp;"_"&amp;$3:$3</f>
        <v>T4-24_Stated</v>
      </c>
      <c r="BE2" s="80" t="s">
        <v>656</v>
      </c>
      <c r="BF2" s="80"/>
      <c r="BG2" s="377"/>
      <c r="BH2" s="409" t="s">
        <v>440</v>
      </c>
      <c r="BI2" s="377"/>
      <c r="BJ2" s="126"/>
      <c r="BK2" s="297"/>
    </row>
    <row r="3" spans="1:66" s="174" customFormat="1" outlineLevel="1">
      <c r="A3" s="79" t="s">
        <v>98</v>
      </c>
      <c r="B3" s="81" t="s">
        <v>21</v>
      </c>
      <c r="C3" s="55" t="s">
        <v>21</v>
      </c>
      <c r="D3" s="55" t="s">
        <v>21</v>
      </c>
      <c r="E3" s="55" t="s">
        <v>21</v>
      </c>
      <c r="F3" s="55" t="s">
        <v>21</v>
      </c>
      <c r="G3" s="55" t="s">
        <v>21</v>
      </c>
      <c r="H3" s="55" t="s">
        <v>21</v>
      </c>
      <c r="I3" s="55" t="s">
        <v>21</v>
      </c>
      <c r="J3" s="55" t="s">
        <v>21</v>
      </c>
      <c r="K3" s="55" t="s">
        <v>21</v>
      </c>
      <c r="L3" s="55" t="s">
        <v>21</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80" t="s">
        <v>569</v>
      </c>
      <c r="AP3" s="55" t="s">
        <v>21</v>
      </c>
      <c r="AQ3" s="55" t="s">
        <v>21</v>
      </c>
      <c r="AR3" s="55" t="s">
        <v>21</v>
      </c>
      <c r="AS3" s="55" t="s">
        <v>21</v>
      </c>
      <c r="AT3" s="55" t="s">
        <v>21</v>
      </c>
      <c r="AU3" s="55" t="s">
        <v>21</v>
      </c>
      <c r="AV3" s="55" t="s">
        <v>21</v>
      </c>
      <c r="AW3" s="55" t="s">
        <v>21</v>
      </c>
      <c r="AX3" s="55" t="s">
        <v>21</v>
      </c>
      <c r="AY3" s="55" t="s">
        <v>21</v>
      </c>
      <c r="AZ3" s="55" t="s">
        <v>21</v>
      </c>
      <c r="BA3" s="55" t="s">
        <v>21</v>
      </c>
      <c r="BB3" s="55" t="s">
        <v>21</v>
      </c>
      <c r="BC3" s="55" t="s">
        <v>21</v>
      </c>
      <c r="BD3" s="55" t="str">
        <f>$B$3</f>
        <v>Stated</v>
      </c>
      <c r="BE3" s="55" t="s">
        <v>21</v>
      </c>
      <c r="BF3" s="55"/>
      <c r="BG3" s="377"/>
      <c r="BH3" s="409" t="s">
        <v>93</v>
      </c>
      <c r="BI3" s="377"/>
      <c r="BJ3" s="126"/>
      <c r="BK3" s="297"/>
    </row>
    <row r="4" spans="1:66" s="174" customFormat="1" ht="14.25">
      <c r="A4" s="79"/>
      <c r="B4" s="82"/>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377"/>
      <c r="BH4" s="350" t="s">
        <v>94</v>
      </c>
      <c r="BI4" s="377"/>
      <c r="BJ4" s="126"/>
      <c r="BK4" s="297"/>
    </row>
    <row r="5" spans="1:66" s="174" customFormat="1" ht="13.5" customHeight="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10"/>
      <c r="AT5" s="131"/>
      <c r="AU5" s="131"/>
      <c r="AV5" s="131"/>
      <c r="AW5" s="131"/>
      <c r="AX5" s="131"/>
      <c r="AY5" s="131"/>
      <c r="AZ5" s="131"/>
      <c r="BA5" s="131"/>
      <c r="BB5" s="131"/>
      <c r="BC5" s="131"/>
      <c r="BD5" s="131"/>
      <c r="BE5" s="410"/>
      <c r="BF5" s="131"/>
      <c r="BG5" s="377"/>
      <c r="BH5" s="377"/>
      <c r="BI5" s="377"/>
      <c r="BJ5" s="126"/>
      <c r="BK5" s="297"/>
    </row>
    <row r="6" spans="1:66" s="174" customFormat="1" ht="7.7" customHeight="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10"/>
      <c r="AT6" s="131"/>
      <c r="AU6" s="131"/>
      <c r="AV6" s="131"/>
      <c r="AW6" s="131"/>
      <c r="AX6" s="131"/>
      <c r="AY6" s="131"/>
      <c r="AZ6" s="131"/>
      <c r="BA6" s="131"/>
      <c r="BB6" s="131"/>
      <c r="BC6" s="131"/>
      <c r="BD6" s="131"/>
      <c r="BE6" s="410"/>
      <c r="BF6" s="131"/>
      <c r="BG6" s="377"/>
      <c r="BH6" s="377"/>
      <c r="BI6" s="377"/>
      <c r="BJ6" s="126"/>
      <c r="BK6" s="297"/>
    </row>
    <row r="7" spans="1:66" s="174" customFormat="1" ht="20.45"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10"/>
      <c r="AT7" s="131"/>
      <c r="AU7" s="131"/>
      <c r="AV7" s="131"/>
      <c r="AW7" s="131"/>
      <c r="AX7" s="131"/>
      <c r="AY7" s="131"/>
      <c r="AZ7" s="131"/>
      <c r="BA7" s="131"/>
      <c r="BB7" s="131"/>
      <c r="BC7" s="131"/>
      <c r="BD7" s="131"/>
      <c r="BE7" s="410"/>
      <c r="BF7" s="131"/>
      <c r="BG7" s="377"/>
      <c r="BH7" s="377"/>
      <c r="BI7" s="377"/>
      <c r="BJ7" s="126"/>
      <c r="BK7" s="297"/>
    </row>
    <row r="8" spans="1:66" s="174" customFormat="1" ht="41.4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10"/>
      <c r="AT8" s="131"/>
      <c r="AU8" s="131"/>
      <c r="AV8" s="131"/>
      <c r="AW8" s="131"/>
      <c r="AX8" s="131"/>
      <c r="AY8" s="131"/>
      <c r="AZ8" s="131"/>
      <c r="BA8" s="131"/>
      <c r="BB8" s="131"/>
      <c r="BC8" s="131"/>
      <c r="BD8" s="131"/>
      <c r="BE8" s="410"/>
      <c r="BF8" s="131"/>
      <c r="BG8" s="377"/>
      <c r="BH8" s="377"/>
      <c r="BI8" s="377"/>
      <c r="BJ8" s="126"/>
      <c r="BK8" s="297"/>
    </row>
    <row r="9" spans="1:66" s="174" customFormat="1" ht="13.5" customHeight="1">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10"/>
      <c r="AT9" s="131"/>
      <c r="AU9" s="131"/>
      <c r="AV9" s="131"/>
      <c r="AW9" s="131"/>
      <c r="AX9" s="131"/>
      <c r="AY9" s="131"/>
      <c r="AZ9" s="131"/>
      <c r="BA9" s="131"/>
      <c r="BB9" s="131"/>
      <c r="BC9" s="131"/>
      <c r="BD9" s="131"/>
      <c r="BE9" s="410"/>
      <c r="BF9" s="131"/>
      <c r="BG9" s="377"/>
      <c r="BH9" s="377"/>
      <c r="BI9" s="377"/>
      <c r="BJ9" s="126"/>
      <c r="BK9" s="297"/>
    </row>
    <row r="10" spans="1:66" s="174" customFormat="1" ht="19.5">
      <c r="A10" s="21"/>
      <c r="B10" s="2" t="str">
        <f>"CRÉDIT AGRICOLE S.A. QUARTERLY SERIES - "&amp;UPPER($B$3)&amp;" EARNINGS"</f>
        <v>CRÉDIT AGRICOLE S.A. QUARTERLY SERIES - STATED EARNINGS</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410"/>
      <c r="AT10" s="131"/>
      <c r="AU10" s="131"/>
      <c r="AV10" s="131"/>
      <c r="AW10" s="131"/>
      <c r="AX10" s="131"/>
      <c r="AY10" s="131"/>
      <c r="AZ10" s="131"/>
      <c r="BA10" s="131"/>
      <c r="BB10" s="131"/>
      <c r="BC10" s="131"/>
      <c r="BD10" s="131"/>
      <c r="BE10" s="410"/>
      <c r="BF10" s="131"/>
      <c r="BG10" s="377"/>
      <c r="BH10" s="377"/>
      <c r="BI10" s="377"/>
      <c r="BJ10" s="126"/>
      <c r="BK10" s="297"/>
    </row>
    <row r="11" spans="1:66" s="174" customFormat="1" ht="13.5" customHeight="1">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10"/>
      <c r="AT11" s="131"/>
      <c r="AU11" s="131"/>
      <c r="AV11" s="131"/>
      <c r="AW11" s="131"/>
      <c r="AX11" s="131"/>
      <c r="AY11" s="131"/>
      <c r="AZ11" s="131"/>
      <c r="BA11" s="131"/>
      <c r="BB11" s="131"/>
      <c r="BC11" s="131"/>
      <c r="BD11" s="131"/>
      <c r="BE11" s="410"/>
      <c r="BF11" s="131"/>
      <c r="BG11" s="377"/>
      <c r="BH11" s="377"/>
      <c r="BI11" s="377"/>
      <c r="BJ11" s="126"/>
      <c r="BK11" s="297"/>
    </row>
    <row r="12" spans="1:66" s="174" customFormat="1" ht="16.5"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2"/>
      <c r="AT12" s="133"/>
      <c r="AU12" s="133"/>
      <c r="AV12" s="133"/>
      <c r="AW12" s="133"/>
      <c r="AX12" s="133"/>
      <c r="AY12" s="133"/>
      <c r="AZ12" s="133"/>
      <c r="BA12" s="133"/>
      <c r="BB12" s="133"/>
      <c r="BC12" s="133"/>
      <c r="BD12" s="133"/>
      <c r="BE12" s="412"/>
      <c r="BF12" s="133"/>
      <c r="BG12" s="378"/>
      <c r="BH12" s="378"/>
      <c r="BI12" s="378"/>
      <c r="BJ12" s="378"/>
      <c r="BK12" s="378"/>
    </row>
    <row r="13" spans="1:66">
      <c r="A13" s="21"/>
      <c r="B13" s="84"/>
      <c r="C13" s="84"/>
      <c r="D13" s="84"/>
      <c r="E13" s="84"/>
      <c r="F13" s="84"/>
      <c r="G13" s="84"/>
      <c r="H13"/>
      <c r="I13"/>
      <c r="J13"/>
      <c r="K13"/>
      <c r="L13"/>
      <c r="M13"/>
      <c r="N13"/>
      <c r="O13"/>
      <c r="P13"/>
      <c r="Q13"/>
      <c r="R13"/>
      <c r="S13"/>
      <c r="T13"/>
      <c r="U13"/>
      <c r="V13"/>
      <c r="W13"/>
      <c r="X13"/>
      <c r="Y13"/>
      <c r="Z13"/>
      <c r="AA13"/>
      <c r="AB13"/>
      <c r="AC13"/>
      <c r="AD13"/>
      <c r="AE13"/>
      <c r="AF13"/>
      <c r="AG13"/>
      <c r="AH13"/>
      <c r="AI13"/>
      <c r="AJ13"/>
      <c r="AK13"/>
      <c r="AL13"/>
      <c r="AM13" s="326" t="s">
        <v>596</v>
      </c>
      <c r="AN13"/>
      <c r="AO13" s="326" t="s">
        <v>596</v>
      </c>
      <c r="AP13"/>
      <c r="AQ13" s="326" t="s">
        <v>596</v>
      </c>
      <c r="AR13"/>
      <c r="AS13" s="413" t="s">
        <v>596</v>
      </c>
      <c r="AT13"/>
      <c r="AU13" s="326" t="s">
        <v>596</v>
      </c>
      <c r="AV13"/>
      <c r="AW13"/>
      <c r="AX13"/>
      <c r="AY13"/>
      <c r="AZ13"/>
      <c r="BA13"/>
      <c r="BB13"/>
      <c r="BC13"/>
      <c r="BD13"/>
      <c r="BF13"/>
      <c r="BG13" s="377"/>
      <c r="BH13" s="377"/>
      <c r="BI13" s="377"/>
      <c r="BJ13" s="126"/>
      <c r="BK13" s="297"/>
    </row>
    <row r="14" spans="1:66" s="174" customFormat="1" ht="25.5">
      <c r="A14" s="21"/>
      <c r="B14" s="324" t="s">
        <v>24</v>
      </c>
      <c r="C14" s="326" t="s">
        <v>100</v>
      </c>
      <c r="D14" s="326" t="s">
        <v>101</v>
      </c>
      <c r="E14" s="326" t="s">
        <v>102</v>
      </c>
      <c r="F14" s="326" t="s">
        <v>103</v>
      </c>
      <c r="G14" s="325" t="s">
        <v>104</v>
      </c>
      <c r="H14" s="326" t="s">
        <v>483</v>
      </c>
      <c r="I14" s="326" t="s">
        <v>484</v>
      </c>
      <c r="J14" s="326" t="s">
        <v>485</v>
      </c>
      <c r="K14" s="326" t="s">
        <v>486</v>
      </c>
      <c r="L14" s="325" t="s">
        <v>487</v>
      </c>
      <c r="M14" s="326" t="s">
        <v>488</v>
      </c>
      <c r="N14" s="326" t="s">
        <v>489</v>
      </c>
      <c r="O14" s="326" t="s">
        <v>490</v>
      </c>
      <c r="P14" s="326" t="s">
        <v>491</v>
      </c>
      <c r="Q14" s="325" t="s">
        <v>492</v>
      </c>
      <c r="R14" s="326" t="s">
        <v>493</v>
      </c>
      <c r="S14" s="326" t="s">
        <v>494</v>
      </c>
      <c r="T14" s="326" t="s">
        <v>495</v>
      </c>
      <c r="U14" s="326" t="s">
        <v>496</v>
      </c>
      <c r="V14" s="325" t="s">
        <v>497</v>
      </c>
      <c r="W14" s="326" t="s">
        <v>498</v>
      </c>
      <c r="X14" s="326" t="s">
        <v>499</v>
      </c>
      <c r="Y14" s="326" t="s">
        <v>500</v>
      </c>
      <c r="Z14" s="326" t="s">
        <v>501</v>
      </c>
      <c r="AA14" s="325" t="s">
        <v>502</v>
      </c>
      <c r="AB14" s="326" t="s">
        <v>503</v>
      </c>
      <c r="AC14" s="326" t="s">
        <v>504</v>
      </c>
      <c r="AD14" s="326" t="s">
        <v>505</v>
      </c>
      <c r="AE14" s="326" t="s">
        <v>506</v>
      </c>
      <c r="AF14" s="325" t="s">
        <v>507</v>
      </c>
      <c r="AG14" s="326" t="s">
        <v>508</v>
      </c>
      <c r="AH14" s="326" t="s">
        <v>509</v>
      </c>
      <c r="AI14" s="326" t="s">
        <v>510</v>
      </c>
      <c r="AJ14" s="326" t="s">
        <v>511</v>
      </c>
      <c r="AK14" s="325" t="s">
        <v>512</v>
      </c>
      <c r="AL14" s="326" t="s">
        <v>513</v>
      </c>
      <c r="AM14" s="326" t="s">
        <v>513</v>
      </c>
      <c r="AN14" s="326" t="s">
        <v>570</v>
      </c>
      <c r="AO14" s="326" t="s">
        <v>570</v>
      </c>
      <c r="AP14" s="326" t="s">
        <v>574</v>
      </c>
      <c r="AQ14" s="326" t="s">
        <v>574</v>
      </c>
      <c r="AR14" s="326" t="s">
        <v>599</v>
      </c>
      <c r="AS14" s="413" t="s">
        <v>599</v>
      </c>
      <c r="AT14" s="325" t="s">
        <v>600</v>
      </c>
      <c r="AU14" s="326" t="s">
        <v>600</v>
      </c>
      <c r="AV14" s="326" t="s">
        <v>605</v>
      </c>
      <c r="AW14" s="326" t="s">
        <v>614</v>
      </c>
      <c r="AX14" s="326" t="s">
        <v>620</v>
      </c>
      <c r="AY14" s="326" t="s">
        <v>627</v>
      </c>
      <c r="AZ14" s="376" t="s">
        <v>628</v>
      </c>
      <c r="BA14" s="326" t="s">
        <v>647</v>
      </c>
      <c r="BB14" s="326" t="s">
        <v>644</v>
      </c>
      <c r="BC14" s="326" t="s">
        <v>654</v>
      </c>
      <c r="BD14" s="326" t="str">
        <f>SUBSTITUTE(SUBSTITUTE($1:$1,"T","Q"),"-20","-")&amp;"
"&amp;$3:$3</f>
        <v>Q4-24
Stated</v>
      </c>
      <c r="BE14" s="376" t="s">
        <v>657</v>
      </c>
      <c r="BF14" s="326"/>
      <c r="BG14" s="379" t="str">
        <f>LEFT($AY:$AY,2)&amp;"/"&amp;LEFT(BD:BD,2)</f>
        <v>Q4/Q4</v>
      </c>
      <c r="BH14" s="379"/>
      <c r="BI14" s="379" t="str">
        <f>LEFT($AK:$AK,2)&amp;"/"&amp;LEFT(BE:BE,2)</f>
        <v>FY/FY</v>
      </c>
      <c r="BJ14" s="348"/>
      <c r="BK14" s="374" t="s">
        <v>637</v>
      </c>
    </row>
    <row r="15" spans="1:66">
      <c r="A15" s="21"/>
      <c r="B15" s="26"/>
      <c r="C15" s="84"/>
      <c r="D15" s="84"/>
      <c r="E15" s="84"/>
      <c r="F15" s="84"/>
      <c r="G15" s="84"/>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T15"/>
      <c r="AU15" s="131"/>
      <c r="AV15"/>
      <c r="AW15"/>
      <c r="AX15"/>
      <c r="AY15"/>
      <c r="AZ15"/>
      <c r="BA15"/>
      <c r="BB15"/>
      <c r="BC15"/>
      <c r="BD15"/>
      <c r="BF15"/>
      <c r="BG15" s="348"/>
      <c r="BH15" s="348"/>
      <c r="BI15" s="348"/>
      <c r="BJ15" s="126"/>
      <c r="BK15" s="297"/>
    </row>
    <row r="16" spans="1:66">
      <c r="A16" s="23" t="s">
        <v>105</v>
      </c>
      <c r="B16" s="28" t="s">
        <v>26</v>
      </c>
      <c r="C16" s="87">
        <v>4359</v>
      </c>
      <c r="D16" s="87">
        <v>4628</v>
      </c>
      <c r="E16" s="87">
        <v>3918</v>
      </c>
      <c r="F16" s="88">
        <v>4289</v>
      </c>
      <c r="G16" s="89">
        <v>17194</v>
      </c>
      <c r="H16" s="88">
        <v>3798.8386682201699</v>
      </c>
      <c r="I16" s="88">
        <v>4737.6718253951203</v>
      </c>
      <c r="J16" s="88">
        <v>3738.7104828648598</v>
      </c>
      <c r="K16" s="88">
        <v>4579.3070617006997</v>
      </c>
      <c r="L16" s="89">
        <v>16854.528038180899</v>
      </c>
      <c r="M16" s="88">
        <v>4700.1430532122504</v>
      </c>
      <c r="N16" s="88">
        <v>4708.1167191521899</v>
      </c>
      <c r="O16" s="88">
        <v>4574.6416851868998</v>
      </c>
      <c r="P16" s="88">
        <v>4651.3613954499397</v>
      </c>
      <c r="Q16" s="89">
        <v>18634.262853001299</v>
      </c>
      <c r="R16" s="88">
        <v>4909.2025589662899</v>
      </c>
      <c r="S16" s="88">
        <v>5171.4245662680796</v>
      </c>
      <c r="T16" s="88">
        <v>4801.6106404936199</v>
      </c>
      <c r="U16" s="88">
        <v>4853.3587926432001</v>
      </c>
      <c r="V16" s="89">
        <v>19735.596558371199</v>
      </c>
      <c r="W16" s="88">
        <v>4854.5494008318301</v>
      </c>
      <c r="X16" s="88">
        <v>5149.1447993397296</v>
      </c>
      <c r="Y16" s="88">
        <v>5030.6622253014202</v>
      </c>
      <c r="Z16" s="88">
        <v>5118.5479235461598</v>
      </c>
      <c r="AA16" s="89">
        <v>20152.9043490191</v>
      </c>
      <c r="AB16" s="88">
        <v>5200.2065778018396</v>
      </c>
      <c r="AC16" s="88">
        <v>4896.8386180473499</v>
      </c>
      <c r="AD16" s="88">
        <v>5151.1544046257304</v>
      </c>
      <c r="AE16" s="88">
        <v>5251.4148840082198</v>
      </c>
      <c r="AF16" s="89">
        <v>20499.6144844831</v>
      </c>
      <c r="AG16" s="88">
        <v>5492.8154757058701</v>
      </c>
      <c r="AH16" s="88">
        <v>5818.87438951677</v>
      </c>
      <c r="AI16" s="88">
        <v>5531.0829416622601</v>
      </c>
      <c r="AJ16" s="88">
        <v>5814.51274916086</v>
      </c>
      <c r="AK16" s="89">
        <v>22657.285556045801</v>
      </c>
      <c r="AL16" s="88">
        <v>5938.2595043096399</v>
      </c>
      <c r="AM16" s="202">
        <v>5584.3192512820597</v>
      </c>
      <c r="AN16" s="88">
        <v>6330.1442428669598</v>
      </c>
      <c r="AO16" s="202">
        <v>5619.1690431978395</v>
      </c>
      <c r="AP16" s="88">
        <v>5563.6435131916396</v>
      </c>
      <c r="AQ16" s="202">
        <v>5321.2887511875015</v>
      </c>
      <c r="AR16" s="88">
        <v>5969.33615412176</v>
      </c>
      <c r="AS16" s="202">
        <f>AU16-AM16-AO16-AQ16</f>
        <v>5966.5985042979009</v>
      </c>
      <c r="AT16" s="89">
        <v>23801.383414489999</v>
      </c>
      <c r="AU16" s="202">
        <v>22491.375549965302</v>
      </c>
      <c r="AV16" s="88">
        <v>6121.0981449158598</v>
      </c>
      <c r="AW16" s="88">
        <v>6675.5849864991796</v>
      </c>
      <c r="AX16" s="88">
        <v>6343.3696298083796</v>
      </c>
      <c r="AY16" s="88">
        <v>6040.1229305836496</v>
      </c>
      <c r="AZ16" s="89">
        <v>25180.175691807101</v>
      </c>
      <c r="BA16" s="88">
        <v>6805.6645918661998</v>
      </c>
      <c r="BB16" s="88">
        <v>6796.0330701005396</v>
      </c>
      <c r="BC16" s="88">
        <v>6487.2064318145403</v>
      </c>
      <c r="BD16" s="88">
        <v>7091.9770087473298</v>
      </c>
      <c r="BE16" s="89">
        <v>27180.881102528601</v>
      </c>
      <c r="BF16" s="508"/>
      <c r="BG16" s="165">
        <f t="shared" ref="BG16:BG30" si="0">IF(ISERROR($BD16/AY16),"ns",IF($BD16/AY16&gt;200%,"x"&amp;(ROUND($BD16/AY16,1)),IF($BD16/AY16&lt;0,"ns",$BD16/AY16-1)))</f>
        <v>0.17414448186769627</v>
      </c>
      <c r="BH16" s="165"/>
      <c r="BI16" s="165">
        <f>IF(ISERROR($BE16/AZ16),"ns",IF($BE16/AZ16&gt;200%,"x"&amp;(ROUND($BE16/AZ16,1)),IF($BE16/AZ16&lt;0,"ns",$BE16/AZ16-1)))</f>
        <v>7.9455577880358952E-2</v>
      </c>
      <c r="BJ16" s="126"/>
      <c r="BK16" s="224" t="b">
        <f>ROUND(BE16,1)=ROUND((BA16+BB16+BC16+BD16),1)</f>
        <v>1</v>
      </c>
      <c r="BL16" s="174"/>
      <c r="BM16" s="174"/>
      <c r="BN16" s="174"/>
    </row>
    <row r="17" spans="1:63">
      <c r="A17" s="21" t="s">
        <v>106</v>
      </c>
      <c r="B17" s="29" t="s">
        <v>28</v>
      </c>
      <c r="C17" s="90">
        <v>-3153</v>
      </c>
      <c r="D17" s="90">
        <v>-2786</v>
      </c>
      <c r="E17" s="90">
        <v>-2738</v>
      </c>
      <c r="F17" s="91">
        <v>-2906</v>
      </c>
      <c r="G17" s="92">
        <v>-11583</v>
      </c>
      <c r="H17" s="91">
        <v>-3175.52530232955</v>
      </c>
      <c r="I17" s="91">
        <v>-2849.7682467780201</v>
      </c>
      <c r="J17" s="91">
        <v>-2688.0808593635902</v>
      </c>
      <c r="K17" s="91">
        <v>-2981.1180973180099</v>
      </c>
      <c r="L17" s="92">
        <v>-11694.4925057892</v>
      </c>
      <c r="M17" s="91">
        <v>-3227.9678605034601</v>
      </c>
      <c r="N17" s="91">
        <v>-2805.1124219063599</v>
      </c>
      <c r="O17" s="91">
        <v>-2902.3439040471599</v>
      </c>
      <c r="P17" s="91">
        <v>-3267.5194454001098</v>
      </c>
      <c r="Q17" s="92">
        <v>-12202.943631857101</v>
      </c>
      <c r="R17" s="91">
        <v>-3400.9426687729301</v>
      </c>
      <c r="S17" s="91">
        <v>-2976.5503994855098</v>
      </c>
      <c r="T17" s="91">
        <v>-2998.0609351865601</v>
      </c>
      <c r="U17" s="91">
        <v>-3212.75782887894</v>
      </c>
      <c r="V17" s="92">
        <v>-12588.311832324</v>
      </c>
      <c r="W17" s="91">
        <v>-3435.5788164208998</v>
      </c>
      <c r="X17" s="91">
        <v>-3038.3258118660001</v>
      </c>
      <c r="Y17" s="91">
        <v>-3026.90913588484</v>
      </c>
      <c r="Z17" s="91">
        <v>-3259.6041036557599</v>
      </c>
      <c r="AA17" s="92">
        <v>-12760.4178678275</v>
      </c>
      <c r="AB17" s="91">
        <v>-3614.6321741900001</v>
      </c>
      <c r="AC17" s="91">
        <v>-3058.9442945344299</v>
      </c>
      <c r="AD17" s="91">
        <v>-2991.1869781502</v>
      </c>
      <c r="AE17" s="91">
        <v>-3226.1884366534</v>
      </c>
      <c r="AF17" s="92">
        <v>-12890.951883528</v>
      </c>
      <c r="AG17" s="91">
        <v>-3577.0919956870098</v>
      </c>
      <c r="AH17" s="91">
        <v>-3264.49066827875</v>
      </c>
      <c r="AI17" s="91">
        <v>-3259.2894931506698</v>
      </c>
      <c r="AJ17" s="91">
        <v>-3720.0477428490499</v>
      </c>
      <c r="AK17" s="92">
        <v>-13820.9198999655</v>
      </c>
      <c r="AL17" s="91">
        <v>-4154.0854620219397</v>
      </c>
      <c r="AM17" s="352">
        <v>-3769.1394620219398</v>
      </c>
      <c r="AN17" s="91">
        <v>-3461.6096916331599</v>
      </c>
      <c r="AO17" s="352">
        <v>-3133.9178938103801</v>
      </c>
      <c r="AP17" s="91">
        <v>-3402.5408089227799</v>
      </c>
      <c r="AQ17" s="352">
        <v>-3126.51560674558</v>
      </c>
      <c r="AR17" s="91">
        <v>-3561.1739322186299</v>
      </c>
      <c r="AS17" s="414">
        <f t="shared" ref="AS17:AS30" si="1">AU17-AM17-AO17-AQ17</f>
        <v>-3231.1485689434003</v>
      </c>
      <c r="AT17" s="92">
        <v>-14579.409894796499</v>
      </c>
      <c r="AU17" s="352">
        <v>-13260.7215315213</v>
      </c>
      <c r="AV17" s="91">
        <v>-3840.7016595701798</v>
      </c>
      <c r="AW17" s="91">
        <v>-3214.4952153363802</v>
      </c>
      <c r="AX17" s="91">
        <v>-3376.2507973071301</v>
      </c>
      <c r="AY17" s="91">
        <v>-3709.7112291457001</v>
      </c>
      <c r="AZ17" s="92">
        <v>-14141.1589013594</v>
      </c>
      <c r="BA17" s="91">
        <v>-3668.6985339907201</v>
      </c>
      <c r="BB17" s="91">
        <v>-3620.7778717238102</v>
      </c>
      <c r="BC17" s="91">
        <v>-3688.5015175529102</v>
      </c>
      <c r="BD17" s="91">
        <v>-3917.3663747178198</v>
      </c>
      <c r="BE17" s="519">
        <v>-14895.344297985301</v>
      </c>
      <c r="BF17" s="91"/>
      <c r="BG17" s="165">
        <f t="shared" si="0"/>
        <v>5.5976094295603795E-2</v>
      </c>
      <c r="BH17" s="165"/>
      <c r="BI17" s="165">
        <f t="shared" ref="BI17:BI30" si="2">IF(ISERROR($BE17/AZ17),"ns",IF($BE17/AZ17&gt;200%,"x"&amp;(ROUND($BE17/AZ17,1)),IF($BE17/AZ17&lt;0,"ns",$BE17/AZ17-1)))</f>
        <v>5.3332644225743131E-2</v>
      </c>
      <c r="BJ17" s="126"/>
      <c r="BK17" s="224" t="b">
        <f t="shared" ref="BK17:BK30" si="3">ROUND(BE17,1)=ROUND((BA17+BB17+BC17+BD17),1)</f>
        <v>1</v>
      </c>
    </row>
    <row r="18" spans="1:63">
      <c r="A18" s="93" t="s">
        <v>107</v>
      </c>
      <c r="B18" s="31"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-380.44316979546255</v>
      </c>
      <c r="AH18" s="95">
        <v>-11.319725846015992</v>
      </c>
      <c r="AI18" s="95">
        <v>0</v>
      </c>
      <c r="AJ18" s="95">
        <v>0</v>
      </c>
      <c r="AK18" s="96">
        <v>-391.76289564147851</v>
      </c>
      <c r="AL18" s="95">
        <v>-636.31955351604836</v>
      </c>
      <c r="AM18" s="353">
        <v>-636.31955351604836</v>
      </c>
      <c r="AN18" s="95">
        <v>-10.682845905336137</v>
      </c>
      <c r="AO18" s="353">
        <v>-10.682845905336137</v>
      </c>
      <c r="AP18" s="95">
        <v>0</v>
      </c>
      <c r="AQ18" s="353">
        <v>0</v>
      </c>
      <c r="AR18" s="95">
        <v>0</v>
      </c>
      <c r="AS18" s="353">
        <f t="shared" si="1"/>
        <v>5.6843418860808015E-14</v>
      </c>
      <c r="AT18" s="96">
        <v>-647.00239942138444</v>
      </c>
      <c r="AU18" s="353">
        <v>-647.00239942138444</v>
      </c>
      <c r="AV18" s="95">
        <v>-512.61224216409096</v>
      </c>
      <c r="AW18" s="95">
        <v>3.6239645940909124</v>
      </c>
      <c r="AX18" s="95">
        <v>0</v>
      </c>
      <c r="AY18" s="95">
        <v>0</v>
      </c>
      <c r="AZ18" s="96">
        <v>-508.98827757000004</v>
      </c>
      <c r="BA18" s="95">
        <v>0</v>
      </c>
      <c r="BB18" s="95">
        <v>0</v>
      </c>
      <c r="BC18" s="95">
        <v>0</v>
      </c>
      <c r="BD18" s="95">
        <v>0</v>
      </c>
      <c r="BE18" s="96">
        <v>0</v>
      </c>
      <c r="BF18" s="95"/>
      <c r="BG18" s="165" t="str">
        <f t="shared" si="0"/>
        <v>ns</v>
      </c>
      <c r="BH18" s="165"/>
      <c r="BI18" s="165">
        <f t="shared" si="2"/>
        <v>-1</v>
      </c>
      <c r="BJ18" s="126"/>
      <c r="BK18" s="224" t="b">
        <f t="shared" si="3"/>
        <v>1</v>
      </c>
    </row>
    <row r="19" spans="1:63">
      <c r="A19" s="23" t="s">
        <v>108</v>
      </c>
      <c r="B19" s="28" t="s">
        <v>32</v>
      </c>
      <c r="C19" s="87">
        <v>1206</v>
      </c>
      <c r="D19" s="87">
        <v>1842</v>
      </c>
      <c r="E19" s="87">
        <v>1180</v>
      </c>
      <c r="F19" s="88">
        <v>1383</v>
      </c>
      <c r="G19" s="89">
        <v>5611</v>
      </c>
      <c r="H19" s="88">
        <v>623.313365890618</v>
      </c>
      <c r="I19" s="88">
        <v>1887.90357861711</v>
      </c>
      <c r="J19" s="88">
        <v>1050.6296235012701</v>
      </c>
      <c r="K19" s="88">
        <v>1598.1889643826901</v>
      </c>
      <c r="L19" s="89">
        <v>5160.0355323916901</v>
      </c>
      <c r="M19" s="88">
        <v>1472.1751927087901</v>
      </c>
      <c r="N19" s="88">
        <v>1903.00429724583</v>
      </c>
      <c r="O19" s="88">
        <v>1672.29778113973</v>
      </c>
      <c r="P19" s="88">
        <v>1383.8419500498401</v>
      </c>
      <c r="Q19" s="89">
        <v>6431.3192211442001</v>
      </c>
      <c r="R19" s="88">
        <v>1508.25989019336</v>
      </c>
      <c r="S19" s="88">
        <v>2194.8741667825602</v>
      </c>
      <c r="T19" s="88">
        <v>1803.5497053070601</v>
      </c>
      <c r="U19" s="88">
        <v>1640.6009637642601</v>
      </c>
      <c r="V19" s="89">
        <v>7147.2847260472499</v>
      </c>
      <c r="W19" s="88">
        <v>1418.9705844109301</v>
      </c>
      <c r="X19" s="88">
        <v>2110.81898747373</v>
      </c>
      <c r="Y19" s="88">
        <v>2003.75308941658</v>
      </c>
      <c r="Z19" s="88">
        <v>1858.9438198903899</v>
      </c>
      <c r="AA19" s="89">
        <v>7392.4864811916304</v>
      </c>
      <c r="AB19" s="88">
        <v>1585.5744036118399</v>
      </c>
      <c r="AC19" s="88">
        <v>1837.89432351292</v>
      </c>
      <c r="AD19" s="88">
        <v>2159.9674264755299</v>
      </c>
      <c r="AE19" s="88">
        <v>2025.22644735481</v>
      </c>
      <c r="AF19" s="89">
        <v>7608.6626009551101</v>
      </c>
      <c r="AG19" s="88">
        <v>1915.7234800188501</v>
      </c>
      <c r="AH19" s="88">
        <v>2554.3837212380099</v>
      </c>
      <c r="AI19" s="88">
        <v>2271.7934485115902</v>
      </c>
      <c r="AJ19" s="88">
        <v>2094.4650063118202</v>
      </c>
      <c r="AK19" s="89">
        <v>8836.3656560802792</v>
      </c>
      <c r="AL19" s="88">
        <v>1784.1740422877001</v>
      </c>
      <c r="AM19" s="202">
        <v>1815.1797892601201</v>
      </c>
      <c r="AN19" s="88">
        <v>2868.5345512337999</v>
      </c>
      <c r="AO19" s="202">
        <v>2485.2511493874599</v>
      </c>
      <c r="AP19" s="88">
        <v>2161.1027042688602</v>
      </c>
      <c r="AQ19" s="202">
        <v>2194.7731444419805</v>
      </c>
      <c r="AR19" s="88">
        <v>2408.1622219031301</v>
      </c>
      <c r="AS19" s="202">
        <f t="shared" si="1"/>
        <v>2735.4499353544288</v>
      </c>
      <c r="AT19" s="89">
        <v>9221.9735196934907</v>
      </c>
      <c r="AU19" s="202">
        <v>9230.6540184439891</v>
      </c>
      <c r="AV19" s="88">
        <v>2280.39648534568</v>
      </c>
      <c r="AW19" s="88">
        <v>3461.0897711627999</v>
      </c>
      <c r="AX19" s="88">
        <v>2967.1188325012499</v>
      </c>
      <c r="AY19" s="88">
        <v>2330.4117014379499</v>
      </c>
      <c r="AZ19" s="89">
        <v>11039.0167904477</v>
      </c>
      <c r="BA19" s="88">
        <v>3136.9660578754801</v>
      </c>
      <c r="BB19" s="88">
        <v>3175.2551983767298</v>
      </c>
      <c r="BC19" s="88">
        <v>2798.7049142616402</v>
      </c>
      <c r="BD19" s="88">
        <v>3174.61063402952</v>
      </c>
      <c r="BE19" s="89">
        <v>12285.536804543401</v>
      </c>
      <c r="BF19" s="508"/>
      <c r="BG19" s="165">
        <f t="shared" si="0"/>
        <v>0.36225312980992519</v>
      </c>
      <c r="BH19" s="165"/>
      <c r="BI19" s="165">
        <f t="shared" si="2"/>
        <v>0.11291947804394509</v>
      </c>
      <c r="BJ19" s="126"/>
      <c r="BK19" s="224" t="b">
        <f t="shared" si="3"/>
        <v>1</v>
      </c>
    </row>
    <row r="20" spans="1:63">
      <c r="A20" s="21" t="s">
        <v>109</v>
      </c>
      <c r="B20" s="29" t="s">
        <v>34</v>
      </c>
      <c r="C20" s="90">
        <v>-477</v>
      </c>
      <c r="D20" s="90">
        <v>-601</v>
      </c>
      <c r="E20" s="90">
        <v>-600</v>
      </c>
      <c r="F20" s="91">
        <v>-615</v>
      </c>
      <c r="G20" s="92">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-227.57740334627701</v>
      </c>
      <c r="T20" s="91">
        <v>-218.39224741160299</v>
      </c>
      <c r="U20" s="91">
        <v>-321.07283275348198</v>
      </c>
      <c r="V20" s="92">
        <v>-1081.1131679730299</v>
      </c>
      <c r="W20" s="91">
        <v>-224.757853838035</v>
      </c>
      <c r="X20" s="91">
        <v>-357.54365720782403</v>
      </c>
      <c r="Y20" s="91">
        <v>-334.61443079117799</v>
      </c>
      <c r="Z20" s="91">
        <v>-339.50398848768799</v>
      </c>
      <c r="AA20" s="92">
        <v>-1256.4199303247201</v>
      </c>
      <c r="AB20" s="91">
        <v>-620.878994251731</v>
      </c>
      <c r="AC20" s="91">
        <v>-842.26842270043801</v>
      </c>
      <c r="AD20" s="91">
        <v>-604.96198255525599</v>
      </c>
      <c r="AE20" s="91">
        <v>-538.04264803549495</v>
      </c>
      <c r="AF20" s="92">
        <v>-2606.1520475429202</v>
      </c>
      <c r="AG20" s="91">
        <v>-383.81658840196599</v>
      </c>
      <c r="AH20" s="91">
        <v>-279.49924939703601</v>
      </c>
      <c r="AI20" s="91">
        <v>-265.589199364237</v>
      </c>
      <c r="AJ20" s="91">
        <v>-646.69536545664005</v>
      </c>
      <c r="AK20" s="92">
        <v>-1575.60040261988</v>
      </c>
      <c r="AL20" s="91">
        <v>-740.79426158287504</v>
      </c>
      <c r="AM20" s="352">
        <v>-740.49026158287495</v>
      </c>
      <c r="AN20" s="91">
        <v>-202.57872015507999</v>
      </c>
      <c r="AO20" s="352">
        <v>-202.41972015507906</v>
      </c>
      <c r="AP20" s="91">
        <v>-359.96585820246003</v>
      </c>
      <c r="AQ20" s="352">
        <v>-359.87785820245608</v>
      </c>
      <c r="AR20" s="91">
        <v>-442.853562953319</v>
      </c>
      <c r="AS20" s="414">
        <f t="shared" si="1"/>
        <v>-443.01756295331984</v>
      </c>
      <c r="AT20" s="92">
        <v>-1746.1924028937301</v>
      </c>
      <c r="AU20" s="352">
        <v>-1745.8054028937299</v>
      </c>
      <c r="AV20" s="91">
        <v>-374.14921110865299</v>
      </c>
      <c r="AW20" s="91">
        <v>-534.16225763665898</v>
      </c>
      <c r="AX20" s="91">
        <v>-429.20743874206602</v>
      </c>
      <c r="AY20" s="91">
        <v>-439.77136189437698</v>
      </c>
      <c r="AZ20" s="92">
        <v>-1777.29026938176</v>
      </c>
      <c r="BA20" s="91">
        <v>-400.01912287778202</v>
      </c>
      <c r="BB20" s="91">
        <v>-423.53920365235399</v>
      </c>
      <c r="BC20" s="91">
        <v>-432.87947496334101</v>
      </c>
      <c r="BD20" s="91">
        <v>-593.67114994885696</v>
      </c>
      <c r="BE20" s="519">
        <v>-1850.10895144233</v>
      </c>
      <c r="BF20" s="91"/>
      <c r="BG20" s="165">
        <f t="shared" si="0"/>
        <v>0.34995409294396751</v>
      </c>
      <c r="BH20" s="165"/>
      <c r="BI20" s="165">
        <f t="shared" si="2"/>
        <v>4.0971744073015293E-2</v>
      </c>
      <c r="BJ20" s="126"/>
      <c r="BK20" s="224" t="b">
        <f t="shared" si="3"/>
        <v>1</v>
      </c>
    </row>
    <row r="21" spans="1:63" hidden="1" outlineLevel="1">
      <c r="A21" s="93" t="s">
        <v>110</v>
      </c>
      <c r="B21" s="31" t="s">
        <v>36</v>
      </c>
      <c r="C21" s="94"/>
      <c r="D21" s="94"/>
      <c r="E21" s="94"/>
      <c r="F21" s="95"/>
      <c r="G21" s="96"/>
      <c r="H21" s="95">
        <v>0</v>
      </c>
      <c r="I21" s="95">
        <v>-50</v>
      </c>
      <c r="J21" s="95">
        <v>-50</v>
      </c>
      <c r="K21" s="95">
        <v>0</v>
      </c>
      <c r="L21" s="96">
        <v>-100</v>
      </c>
      <c r="M21" s="95">
        <v>-40</v>
      </c>
      <c r="N21" s="95">
        <v>0</v>
      </c>
      <c r="O21" s="95">
        <v>-75</v>
      </c>
      <c r="P21" s="95">
        <v>0</v>
      </c>
      <c r="Q21" s="96">
        <v>-115</v>
      </c>
      <c r="R21" s="95">
        <v>0</v>
      </c>
      <c r="S21" s="95">
        <v>-4.5999999999999996</v>
      </c>
      <c r="T21" s="95">
        <v>0</v>
      </c>
      <c r="U21" s="95">
        <v>-75</v>
      </c>
      <c r="V21" s="96">
        <v>-79.599999999999994</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353">
        <v>0</v>
      </c>
      <c r="AN21" s="95">
        <v>0</v>
      </c>
      <c r="AO21" s="353">
        <v>0</v>
      </c>
      <c r="AP21" s="95">
        <v>0</v>
      </c>
      <c r="AQ21" s="353">
        <v>0</v>
      </c>
      <c r="AR21" s="95">
        <v>0</v>
      </c>
      <c r="AS21" s="353">
        <f t="shared" si="1"/>
        <v>0</v>
      </c>
      <c r="AT21" s="96">
        <v>0</v>
      </c>
      <c r="AU21" s="353">
        <v>0</v>
      </c>
      <c r="AV21" s="95">
        <v>0</v>
      </c>
      <c r="AW21" s="95">
        <v>0</v>
      </c>
      <c r="AX21" s="95">
        <v>0</v>
      </c>
      <c r="AY21" s="95">
        <v>0</v>
      </c>
      <c r="AZ21" s="96">
        <v>0</v>
      </c>
      <c r="BA21" s="95">
        <v>0</v>
      </c>
      <c r="BB21" s="95">
        <v>0</v>
      </c>
      <c r="BC21" s="95">
        <v>0</v>
      </c>
      <c r="BD21" s="95">
        <v>0</v>
      </c>
      <c r="BE21" s="96">
        <v>0</v>
      </c>
      <c r="BF21" s="95"/>
      <c r="BG21" s="165" t="str">
        <f t="shared" si="0"/>
        <v>ns</v>
      </c>
      <c r="BH21" s="165"/>
      <c r="BI21" s="165" t="str">
        <f t="shared" si="2"/>
        <v>ns</v>
      </c>
      <c r="BJ21" s="126"/>
      <c r="BK21" s="224" t="b">
        <f t="shared" si="3"/>
        <v>1</v>
      </c>
    </row>
    <row r="22" spans="1:63" collapsed="1">
      <c r="A22" s="21" t="s">
        <v>111</v>
      </c>
      <c r="B22" s="29" t="s">
        <v>38</v>
      </c>
      <c r="C22" s="90">
        <v>112</v>
      </c>
      <c r="D22" s="90">
        <v>6</v>
      </c>
      <c r="E22" s="90">
        <v>300</v>
      </c>
      <c r="F22" s="91">
        <v>37</v>
      </c>
      <c r="G22" s="92">
        <v>455</v>
      </c>
      <c r="H22" s="91">
        <v>122.88096018447099</v>
      </c>
      <c r="I22" s="91">
        <v>120.93952110676901</v>
      </c>
      <c r="J22" s="91">
        <v>149.26324131210501</v>
      </c>
      <c r="K22" s="91">
        <v>125.219014851729</v>
      </c>
      <c r="L22" s="92">
        <v>518.30273745507395</v>
      </c>
      <c r="M22" s="91">
        <v>215.00520321477001</v>
      </c>
      <c r="N22" s="91">
        <v>223.75532078757601</v>
      </c>
      <c r="O22" s="91">
        <v>238.84533560070801</v>
      </c>
      <c r="P22" s="91">
        <v>50.215608128466201</v>
      </c>
      <c r="Q22" s="92">
        <v>727.82146773151999</v>
      </c>
      <c r="R22" s="91">
        <v>92.593518188850595</v>
      </c>
      <c r="S22" s="91">
        <v>77.413676488530996</v>
      </c>
      <c r="T22" s="91">
        <v>78.1565511222975</v>
      </c>
      <c r="U22" s="91">
        <v>7.3933229895797403</v>
      </c>
      <c r="V22" s="92">
        <v>255.55706878925901</v>
      </c>
      <c r="W22" s="91">
        <v>85.076258657003805</v>
      </c>
      <c r="X22" s="91">
        <v>108.140494334846</v>
      </c>
      <c r="Y22" s="91">
        <v>82.143646868313397</v>
      </c>
      <c r="Z22" s="91">
        <v>76.300647105413404</v>
      </c>
      <c r="AA22" s="92">
        <v>351.66104696557699</v>
      </c>
      <c r="AB22" s="91">
        <v>89.970224129866295</v>
      </c>
      <c r="AC22" s="91">
        <v>88.358941065060094</v>
      </c>
      <c r="AD22" s="91">
        <v>98.460315651878403</v>
      </c>
      <c r="AE22" s="91">
        <v>136.51820722512801</v>
      </c>
      <c r="AF22" s="92">
        <v>413.307688071933</v>
      </c>
      <c r="AG22" s="91">
        <v>86.820654632755605</v>
      </c>
      <c r="AH22" s="91">
        <v>101.450323784685</v>
      </c>
      <c r="AI22" s="91">
        <v>102.995289209314</v>
      </c>
      <c r="AJ22" s="91">
        <v>81.845163393248598</v>
      </c>
      <c r="AK22" s="92">
        <v>373.11143102000398</v>
      </c>
      <c r="AL22" s="91">
        <v>95.363189337063403</v>
      </c>
      <c r="AM22" s="352">
        <v>95.363189337063403</v>
      </c>
      <c r="AN22" s="91">
        <v>93.502440077465806</v>
      </c>
      <c r="AO22" s="352">
        <v>93.503440077465598</v>
      </c>
      <c r="AP22" s="91">
        <v>101.93465568956501</v>
      </c>
      <c r="AQ22" s="352">
        <v>101.93365568956497</v>
      </c>
      <c r="AR22" s="91">
        <v>80.178176971152197</v>
      </c>
      <c r="AS22" s="414">
        <f t="shared" si="1"/>
        <v>80.178176971152055</v>
      </c>
      <c r="AT22" s="92">
        <v>370.978462075246</v>
      </c>
      <c r="AU22" s="352">
        <v>370.978462075246</v>
      </c>
      <c r="AV22" s="91">
        <v>86.056898055138006</v>
      </c>
      <c r="AW22" s="91">
        <v>26.988144534953602</v>
      </c>
      <c r="AX22" s="91">
        <v>23.218350606600701</v>
      </c>
      <c r="AY22" s="91">
        <v>60.711003778453197</v>
      </c>
      <c r="AZ22" s="92">
        <v>196.86539697514601</v>
      </c>
      <c r="BA22" s="91">
        <v>42.702840850034697</v>
      </c>
      <c r="BB22" s="91">
        <v>46.888453947661397</v>
      </c>
      <c r="BC22" s="91">
        <v>42.0895589554937</v>
      </c>
      <c r="BD22" s="91">
        <v>62.1949352637156</v>
      </c>
      <c r="BE22" s="519">
        <v>193.875789016905</v>
      </c>
      <c r="BF22" s="91"/>
      <c r="BG22" s="165">
        <f t="shared" si="0"/>
        <v>2.4442545715066322E-2</v>
      </c>
      <c r="BH22" s="165"/>
      <c r="BI22" s="165">
        <f t="shared" si="2"/>
        <v>-1.5186050998177381E-2</v>
      </c>
      <c r="BJ22" s="126"/>
      <c r="BK22" s="224" t="b">
        <f t="shared" si="3"/>
        <v>1</v>
      </c>
    </row>
    <row r="23" spans="1:63">
      <c r="A23" s="21" t="s">
        <v>112</v>
      </c>
      <c r="B23" s="29" t="s">
        <v>40</v>
      </c>
      <c r="C23" s="90">
        <v>-2</v>
      </c>
      <c r="D23" s="90">
        <v>3</v>
      </c>
      <c r="E23" s="90">
        <v>1</v>
      </c>
      <c r="F23" s="91">
        <v>36</v>
      </c>
      <c r="G23" s="92">
        <v>38</v>
      </c>
      <c r="H23" s="91">
        <v>0.18731361035244801</v>
      </c>
      <c r="I23" s="91">
        <v>2.9401205143538598</v>
      </c>
      <c r="J23" s="91">
        <v>-49.501211263497098</v>
      </c>
      <c r="K23" s="91">
        <v>-5.76697856937197</v>
      </c>
      <c r="L23" s="92">
        <v>-52.1407557081628</v>
      </c>
      <c r="M23" s="91">
        <v>-0.50882458691358601</v>
      </c>
      <c r="N23" s="91">
        <v>8.1669720406658E-2</v>
      </c>
      <c r="O23" s="91">
        <v>-7.2904748391660403</v>
      </c>
      <c r="P23" s="91">
        <v>13.4314335208073</v>
      </c>
      <c r="Q23" s="92">
        <v>5.7138038151343098</v>
      </c>
      <c r="R23" s="91">
        <v>18.4007199409936</v>
      </c>
      <c r="S23" s="91">
        <v>14.0405723183242</v>
      </c>
      <c r="T23" s="91">
        <v>-9.2335157891222805E-2</v>
      </c>
      <c r="U23" s="91">
        <v>56.441791516654099</v>
      </c>
      <c r="V23" s="92">
        <v>88.790748618080698</v>
      </c>
      <c r="W23" s="91">
        <v>22.779712068167701</v>
      </c>
      <c r="X23" s="91">
        <v>-0.87683448573235201</v>
      </c>
      <c r="Y23" s="91">
        <v>17.4880288195906</v>
      </c>
      <c r="Z23" s="91">
        <v>14.283180580784</v>
      </c>
      <c r="AA23" s="92">
        <v>53.674086982809897</v>
      </c>
      <c r="AB23" s="91">
        <v>5.1514236870530397</v>
      </c>
      <c r="AC23" s="91">
        <v>82.057144461542705</v>
      </c>
      <c r="AD23" s="91">
        <v>-3.06796554304993</v>
      </c>
      <c r="AE23" s="91">
        <v>-9.1633984934306802</v>
      </c>
      <c r="AF23" s="92">
        <v>74.977204112115103</v>
      </c>
      <c r="AG23" s="91">
        <v>3.3041360080469899</v>
      </c>
      <c r="AH23" s="91">
        <v>-37.002894660891897</v>
      </c>
      <c r="AI23" s="91">
        <v>-8.2029166245660203</v>
      </c>
      <c r="AJ23" s="91">
        <v>-9.3003264073306902</v>
      </c>
      <c r="AK23" s="92">
        <v>-51.202001684741603</v>
      </c>
      <c r="AL23" s="91">
        <v>9.5907245673344708</v>
      </c>
      <c r="AM23" s="352">
        <v>9.5907245673344708</v>
      </c>
      <c r="AN23" s="91">
        <v>10.7979028231793</v>
      </c>
      <c r="AO23" s="352">
        <v>10.79790282317933</v>
      </c>
      <c r="AP23" s="91">
        <v>5.4703217330207101</v>
      </c>
      <c r="AQ23" s="352">
        <v>5.4703217330207003</v>
      </c>
      <c r="AR23" s="91">
        <v>-10.427536767041399</v>
      </c>
      <c r="AS23" s="414">
        <f t="shared" si="1"/>
        <v>-10.445536767041402</v>
      </c>
      <c r="AT23" s="92">
        <v>15.4314123564931</v>
      </c>
      <c r="AU23" s="352">
        <v>15.413412356493099</v>
      </c>
      <c r="AV23" s="91">
        <v>3.73576207389209</v>
      </c>
      <c r="AW23" s="91">
        <v>29.056949441234199</v>
      </c>
      <c r="AX23" s="91">
        <v>69.080671741246206</v>
      </c>
      <c r="AY23" s="91">
        <v>-16.848877711050399</v>
      </c>
      <c r="AZ23" s="92">
        <v>85.024505545322</v>
      </c>
      <c r="BA23" s="91">
        <v>-6.4990409670093001</v>
      </c>
      <c r="BB23" s="91">
        <v>15.489618788309199</v>
      </c>
      <c r="BC23" s="91">
        <v>-4.2051532027280096</v>
      </c>
      <c r="BD23" s="91">
        <v>-9.1132620029554392</v>
      </c>
      <c r="BE23" s="519">
        <v>-4.3278373843835798</v>
      </c>
      <c r="BF23" s="91"/>
      <c r="BG23" s="165">
        <f t="shared" si="0"/>
        <v>-0.45911756502461454</v>
      </c>
      <c r="BH23" s="165"/>
      <c r="BI23" s="165" t="str">
        <f t="shared" si="2"/>
        <v>ns</v>
      </c>
      <c r="BJ23" s="126"/>
      <c r="BK23" s="224" t="b">
        <f t="shared" si="3"/>
        <v>1</v>
      </c>
    </row>
    <row r="24" spans="1:63">
      <c r="A24" s="21" t="s">
        <v>113</v>
      </c>
      <c r="B24" s="29" t="s">
        <v>42</v>
      </c>
      <c r="C24" s="90">
        <v>0</v>
      </c>
      <c r="D24" s="90">
        <v>0</v>
      </c>
      <c r="E24" s="90">
        <v>0</v>
      </c>
      <c r="F24" s="91">
        <v>0</v>
      </c>
      <c r="G24" s="92">
        <v>0</v>
      </c>
      <c r="H24" s="91">
        <v>0</v>
      </c>
      <c r="I24" s="91">
        <v>0</v>
      </c>
      <c r="J24" s="91">
        <v>0</v>
      </c>
      <c r="K24" s="91">
        <v>-491</v>
      </c>
      <c r="L24" s="92">
        <v>-491</v>
      </c>
      <c r="M24" s="91">
        <v>0</v>
      </c>
      <c r="N24" s="91">
        <v>0</v>
      </c>
      <c r="O24" s="91">
        <v>0</v>
      </c>
      <c r="P24" s="91">
        <v>186.45135570414499</v>
      </c>
      <c r="Q24" s="92">
        <v>186.45135570414499</v>
      </c>
      <c r="R24" s="91">
        <v>85.569000000000003</v>
      </c>
      <c r="S24" s="91">
        <v>0</v>
      </c>
      <c r="T24" s="91">
        <v>0</v>
      </c>
      <c r="U24" s="91">
        <v>0</v>
      </c>
      <c r="V24" s="92">
        <v>85.569000000000003</v>
      </c>
      <c r="W24" s="91">
        <v>0</v>
      </c>
      <c r="X24" s="91">
        <v>0</v>
      </c>
      <c r="Y24" s="91">
        <v>0</v>
      </c>
      <c r="Z24" s="91">
        <v>-589.43100000000004</v>
      </c>
      <c r="AA24" s="92">
        <v>-589.43100000000004</v>
      </c>
      <c r="AB24" s="91">
        <v>0</v>
      </c>
      <c r="AC24" s="91">
        <v>0</v>
      </c>
      <c r="AD24" s="91">
        <v>0</v>
      </c>
      <c r="AE24" s="91">
        <v>-903</v>
      </c>
      <c r="AF24" s="92">
        <v>-903</v>
      </c>
      <c r="AG24" s="91">
        <v>0</v>
      </c>
      <c r="AH24" s="91">
        <v>377.63200000000001</v>
      </c>
      <c r="AI24" s="91">
        <v>6.1734623126250499E-2</v>
      </c>
      <c r="AJ24" s="91">
        <v>119.234282879273</v>
      </c>
      <c r="AK24" s="92">
        <v>496.92801750239897</v>
      </c>
      <c r="AL24" s="91">
        <v>0</v>
      </c>
      <c r="AM24" s="352">
        <v>0</v>
      </c>
      <c r="AN24" s="91">
        <v>0</v>
      </c>
      <c r="AO24" s="352">
        <v>0</v>
      </c>
      <c r="AP24" s="91">
        <v>0</v>
      </c>
      <c r="AQ24" s="352">
        <v>0</v>
      </c>
      <c r="AR24" s="91">
        <v>0</v>
      </c>
      <c r="AS24" s="414">
        <f t="shared" si="1"/>
        <v>0</v>
      </c>
      <c r="AT24" s="92">
        <v>0</v>
      </c>
      <c r="AU24" s="352">
        <v>0</v>
      </c>
      <c r="AV24" s="91">
        <v>0</v>
      </c>
      <c r="AW24" s="91">
        <v>0</v>
      </c>
      <c r="AX24" s="91">
        <v>0</v>
      </c>
      <c r="AY24" s="91">
        <v>2.3460000000000001</v>
      </c>
      <c r="AZ24" s="92">
        <v>2.3460000000000001</v>
      </c>
      <c r="BA24" s="91">
        <v>0</v>
      </c>
      <c r="BB24" s="91">
        <v>0</v>
      </c>
      <c r="BC24" s="91">
        <v>0</v>
      </c>
      <c r="BD24" s="91">
        <v>0</v>
      </c>
      <c r="BE24" s="519">
        <v>0</v>
      </c>
      <c r="BF24" s="91"/>
      <c r="BG24" s="165">
        <f t="shared" si="0"/>
        <v>-1</v>
      </c>
      <c r="BH24" s="165"/>
      <c r="BI24" s="165">
        <f t="shared" si="2"/>
        <v>-1</v>
      </c>
      <c r="BJ24" s="126"/>
      <c r="BK24" s="224" t="b">
        <f t="shared" si="3"/>
        <v>1</v>
      </c>
    </row>
    <row r="25" spans="1:63">
      <c r="A25" s="23" t="s">
        <v>114</v>
      </c>
      <c r="B25" s="28" t="s">
        <v>44</v>
      </c>
      <c r="C25" s="87">
        <v>839</v>
      </c>
      <c r="D25" s="87">
        <v>1250</v>
      </c>
      <c r="E25" s="87">
        <v>881</v>
      </c>
      <c r="F25" s="88">
        <v>841</v>
      </c>
      <c r="G25" s="89">
        <v>3811</v>
      </c>
      <c r="H25" s="88">
        <v>344.22297727488098</v>
      </c>
      <c r="I25" s="88">
        <v>1515.20803059678</v>
      </c>
      <c r="J25" s="88">
        <v>656.919523006742</v>
      </c>
      <c r="K25" s="88">
        <v>831.72828413719799</v>
      </c>
      <c r="L25" s="89">
        <v>3348.07881501561</v>
      </c>
      <c r="M25" s="88">
        <v>1287.2768408488</v>
      </c>
      <c r="N25" s="88">
        <v>1775.52941911165</v>
      </c>
      <c r="O25" s="88">
        <v>1567.21424204298</v>
      </c>
      <c r="P25" s="88">
        <v>1298.8140901408301</v>
      </c>
      <c r="Q25" s="89">
        <v>5928.8345921442597</v>
      </c>
      <c r="R25" s="88">
        <v>1390.7524438615401</v>
      </c>
      <c r="S25" s="88">
        <v>2058.7510122431399</v>
      </c>
      <c r="T25" s="88">
        <v>1663.2216738598599</v>
      </c>
      <c r="U25" s="88">
        <v>1383.36324551701</v>
      </c>
      <c r="V25" s="89">
        <v>6496.0883754815604</v>
      </c>
      <c r="W25" s="88">
        <v>1302.06870129807</v>
      </c>
      <c r="X25" s="88">
        <v>1860.5389901150199</v>
      </c>
      <c r="Y25" s="88">
        <v>1768.7703343133101</v>
      </c>
      <c r="Z25" s="88">
        <v>1020.5926590888999</v>
      </c>
      <c r="AA25" s="89">
        <v>5951.97068481529</v>
      </c>
      <c r="AB25" s="88">
        <v>1059.8170571770299</v>
      </c>
      <c r="AC25" s="88">
        <v>1166.04198633909</v>
      </c>
      <c r="AD25" s="88">
        <v>1650.3977940290999</v>
      </c>
      <c r="AE25" s="88">
        <v>711.53860805101499</v>
      </c>
      <c r="AF25" s="89">
        <v>4587.7954455962299</v>
      </c>
      <c r="AG25" s="88">
        <v>1622.0316822576899</v>
      </c>
      <c r="AH25" s="88">
        <v>2716.9639009647699</v>
      </c>
      <c r="AI25" s="88">
        <v>2101.05835635523</v>
      </c>
      <c r="AJ25" s="88">
        <v>1639.54876072037</v>
      </c>
      <c r="AK25" s="89">
        <v>8079.60270029807</v>
      </c>
      <c r="AL25" s="88">
        <v>1148.33369460923</v>
      </c>
      <c r="AM25" s="202">
        <v>1179.64344158165</v>
      </c>
      <c r="AN25" s="88">
        <v>2770.25617397937</v>
      </c>
      <c r="AO25" s="202">
        <v>2387.1327721330099</v>
      </c>
      <c r="AP25" s="88">
        <v>1908.5418234889801</v>
      </c>
      <c r="AQ25" s="202">
        <v>1942.2992636621102</v>
      </c>
      <c r="AR25" s="88">
        <v>2035.0592991539199</v>
      </c>
      <c r="AS25" s="202">
        <f t="shared" si="1"/>
        <v>2362.16501260522</v>
      </c>
      <c r="AT25" s="89">
        <v>7862.1909912314904</v>
      </c>
      <c r="AU25" s="202">
        <v>7871.2404899819903</v>
      </c>
      <c r="AV25" s="88">
        <v>1996.0399343660599</v>
      </c>
      <c r="AW25" s="88">
        <v>2982.97260750233</v>
      </c>
      <c r="AX25" s="88">
        <v>2630.2104161070201</v>
      </c>
      <c r="AY25" s="88">
        <v>1936.8484656109799</v>
      </c>
      <c r="AZ25" s="89">
        <v>9545.9624235863903</v>
      </c>
      <c r="BA25" s="88">
        <v>2773.1507348807299</v>
      </c>
      <c r="BB25" s="88">
        <v>2814.0940674603398</v>
      </c>
      <c r="BC25" s="88">
        <v>2403.7098450510598</v>
      </c>
      <c r="BD25" s="88">
        <v>2634.0211573414199</v>
      </c>
      <c r="BE25" s="89">
        <v>10624.9758047335</v>
      </c>
      <c r="BF25" s="508"/>
      <c r="BG25" s="165">
        <f t="shared" si="0"/>
        <v>0.35995210988822324</v>
      </c>
      <c r="BH25" s="165"/>
      <c r="BI25" s="165">
        <f t="shared" si="2"/>
        <v>0.11303348298135529</v>
      </c>
      <c r="BJ25" s="126"/>
      <c r="BK25" s="224" t="b">
        <f t="shared" si="3"/>
        <v>1</v>
      </c>
    </row>
    <row r="26" spans="1:63">
      <c r="A26" s="21" t="s">
        <v>46</v>
      </c>
      <c r="B26" s="29" t="s">
        <v>46</v>
      </c>
      <c r="C26" s="90">
        <v>-288</v>
      </c>
      <c r="D26" s="90">
        <v>-429</v>
      </c>
      <c r="E26" s="90">
        <v>-93</v>
      </c>
      <c r="F26" s="91">
        <v>-88</v>
      </c>
      <c r="G26" s="92">
        <v>-898</v>
      </c>
      <c r="H26" s="91">
        <v>-11.8626129931669</v>
      </c>
      <c r="I26" s="91">
        <v>-254.972631122699</v>
      </c>
      <c r="J26" s="91">
        <v>32.742808010926602</v>
      </c>
      <c r="K26" s="91">
        <v>-460.90051952250298</v>
      </c>
      <c r="L26" s="92">
        <v>-694.99295562744305</v>
      </c>
      <c r="M26" s="91">
        <v>-342.53725560163599</v>
      </c>
      <c r="N26" s="91">
        <v>-320.74783729683401</v>
      </c>
      <c r="O26" s="91">
        <v>-366.71593251520801</v>
      </c>
      <c r="P26" s="91">
        <v>-702.58630234223199</v>
      </c>
      <c r="Q26" s="92">
        <v>-1732.5873277559101</v>
      </c>
      <c r="R26" s="91">
        <v>-362.22243422482899</v>
      </c>
      <c r="S26" s="91">
        <v>-447.77538652496997</v>
      </c>
      <c r="T26" s="91">
        <v>-433.867580854256</v>
      </c>
      <c r="U26" s="91">
        <v>-221.930238509286</v>
      </c>
      <c r="V26" s="92">
        <v>-1465.7956401133399</v>
      </c>
      <c r="W26" s="91">
        <v>-394.37256670791999</v>
      </c>
      <c r="X26" s="91">
        <v>-485.19321184333398</v>
      </c>
      <c r="Y26" s="91">
        <v>-422.88108235378797</v>
      </c>
      <c r="Z26" s="91">
        <v>846.52429604881502</v>
      </c>
      <c r="AA26" s="92">
        <v>-455.92256485622602</v>
      </c>
      <c r="AB26" s="91">
        <v>-260.76297629837597</v>
      </c>
      <c r="AC26" s="91">
        <v>-85.810657385340903</v>
      </c>
      <c r="AD26" s="91">
        <v>-345.69332008347402</v>
      </c>
      <c r="AE26" s="91">
        <v>-436.449438128672</v>
      </c>
      <c r="AF26" s="92">
        <v>-1128.7163918958599</v>
      </c>
      <c r="AG26" s="91">
        <v>-378.08793324360698</v>
      </c>
      <c r="AH26" s="91">
        <v>-396.880964536563</v>
      </c>
      <c r="AI26" s="91">
        <v>-469.87468252970098</v>
      </c>
      <c r="AJ26" s="91">
        <v>8.9987587576546595</v>
      </c>
      <c r="AK26" s="92">
        <v>-1235.8448215522201</v>
      </c>
      <c r="AL26" s="91">
        <v>-391.28741554905599</v>
      </c>
      <c r="AM26" s="352">
        <v>-400.741415549056</v>
      </c>
      <c r="AN26" s="91">
        <v>-586.43768441097905</v>
      </c>
      <c r="AO26" s="352">
        <v>-549.44484501684303</v>
      </c>
      <c r="AP26" s="91">
        <v>-460.61666300917602</v>
      </c>
      <c r="AQ26" s="352">
        <v>-532.87450240331088</v>
      </c>
      <c r="AR26" s="91">
        <v>-223.974185702189</v>
      </c>
      <c r="AS26" s="414">
        <f t="shared" si="1"/>
        <v>-323.26309987128002</v>
      </c>
      <c r="AT26" s="92">
        <v>-1662.3159486714001</v>
      </c>
      <c r="AU26" s="352">
        <v>-1806.3238628404899</v>
      </c>
      <c r="AV26" s="91">
        <v>-521.423073647043</v>
      </c>
      <c r="AW26" s="91">
        <v>-677.39448954355896</v>
      </c>
      <c r="AX26" s="91">
        <v>-632.94624884441703</v>
      </c>
      <c r="AY26" s="91">
        <v>-368.75226883422698</v>
      </c>
      <c r="AZ26" s="92">
        <v>-2200.5160808692499</v>
      </c>
      <c r="BA26" s="91">
        <v>-610.48429737863205</v>
      </c>
      <c r="BB26" s="91">
        <v>-704.07175825643196</v>
      </c>
      <c r="BC26" s="91">
        <v>-475.824304077828</v>
      </c>
      <c r="BD26" s="91">
        <v>-681.15372167210501</v>
      </c>
      <c r="BE26" s="519">
        <v>-2471.5340813849998</v>
      </c>
      <c r="BF26" s="91"/>
      <c r="BG26" s="165">
        <f t="shared" si="0"/>
        <v>0.84718516804114485</v>
      </c>
      <c r="BH26" s="165"/>
      <c r="BI26" s="165">
        <f t="shared" si="2"/>
        <v>0.12316110882893083</v>
      </c>
      <c r="BJ26" s="126"/>
      <c r="BK26" s="224" t="b">
        <f t="shared" si="3"/>
        <v>1</v>
      </c>
    </row>
    <row r="27" spans="1:63">
      <c r="A27" s="21" t="s">
        <v>115</v>
      </c>
      <c r="B27" s="29" t="s">
        <v>48</v>
      </c>
      <c r="C27" s="90">
        <v>347</v>
      </c>
      <c r="D27" s="90">
        <v>231</v>
      </c>
      <c r="E27" s="90">
        <v>247</v>
      </c>
      <c r="F27" s="91">
        <v>233</v>
      </c>
      <c r="G27" s="92">
        <v>1058</v>
      </c>
      <c r="H27" s="91">
        <v>-2.1000000000000001E-2</v>
      </c>
      <c r="I27" s="91">
        <v>11.278</v>
      </c>
      <c r="J27" s="91">
        <v>1272.1179999999999</v>
      </c>
      <c r="K27" s="91">
        <v>19.619996564005302</v>
      </c>
      <c r="L27" s="92">
        <v>1302.9949965640101</v>
      </c>
      <c r="M27" s="91">
        <v>14.6943888296945</v>
      </c>
      <c r="N27" s="91">
        <v>30.775124597533999</v>
      </c>
      <c r="O27" s="91">
        <v>-2.4632340958300198</v>
      </c>
      <c r="P27" s="91">
        <v>-22.941269675061999</v>
      </c>
      <c r="Q27" s="92">
        <v>20.0650096563365</v>
      </c>
      <c r="R27" s="91">
        <v>-0.76100000000000001</v>
      </c>
      <c r="S27" s="91">
        <v>-1.0740000000000001</v>
      </c>
      <c r="T27" s="91">
        <v>-1.161</v>
      </c>
      <c r="U27" s="91">
        <v>-2.5999999999999999E-2</v>
      </c>
      <c r="V27" s="92">
        <v>-3.0219999999999998</v>
      </c>
      <c r="W27" s="91">
        <v>-4.0000000000000001E-3</v>
      </c>
      <c r="X27" s="91">
        <v>8.2469999999999999</v>
      </c>
      <c r="Y27" s="91">
        <v>4.0000000000000001E-3</v>
      </c>
      <c r="Z27" s="91">
        <v>-45.971107891886298</v>
      </c>
      <c r="AA27" s="92">
        <v>-37.724107891886298</v>
      </c>
      <c r="AB27" s="91">
        <v>-0.40873503782354398</v>
      </c>
      <c r="AC27" s="91">
        <v>-0.147858773948324</v>
      </c>
      <c r="AD27" s="91">
        <v>-124.74399486647999</v>
      </c>
      <c r="AE27" s="91">
        <v>-95.860757232926403</v>
      </c>
      <c r="AF27" s="92">
        <v>-221.16134591117799</v>
      </c>
      <c r="AG27" s="91">
        <v>-5.9872356696655098</v>
      </c>
      <c r="AH27" s="91">
        <v>10.7664479994089</v>
      </c>
      <c r="AI27" s="91">
        <v>-2.8506204016898402</v>
      </c>
      <c r="AJ27" s="91">
        <v>3.5377616257480402</v>
      </c>
      <c r="AK27" s="92">
        <v>5.4663535538015999</v>
      </c>
      <c r="AL27" s="91">
        <v>1.7658891984887499</v>
      </c>
      <c r="AM27" s="352">
        <v>1.2898891984887799</v>
      </c>
      <c r="AN27" s="91">
        <v>18.461580646956499</v>
      </c>
      <c r="AO27" s="352">
        <v>23.09758064695642</v>
      </c>
      <c r="AP27" s="91">
        <v>123.10116850762201</v>
      </c>
      <c r="AQ27" s="352">
        <v>123.10116850762179</v>
      </c>
      <c r="AR27" s="91">
        <v>-26.839495903139099</v>
      </c>
      <c r="AS27" s="414">
        <f t="shared" si="1"/>
        <v>-26.839495903138996</v>
      </c>
      <c r="AT27" s="92">
        <v>116.489142449928</v>
      </c>
      <c r="AU27" s="352">
        <v>120.64914244992799</v>
      </c>
      <c r="AV27" s="91">
        <v>1.81</v>
      </c>
      <c r="AW27" s="91">
        <v>3.907</v>
      </c>
      <c r="AX27" s="91">
        <v>1.5578526829146599</v>
      </c>
      <c r="AY27" s="91">
        <v>-9.9940477102733496</v>
      </c>
      <c r="AZ27" s="92">
        <v>-2.61019502735869</v>
      </c>
      <c r="BA27" s="91">
        <v>0</v>
      </c>
      <c r="BB27" s="91">
        <v>0</v>
      </c>
      <c r="BC27" s="91">
        <v>0</v>
      </c>
      <c r="BD27" s="91">
        <v>0</v>
      </c>
      <c r="BE27" s="519">
        <v>0</v>
      </c>
      <c r="BF27" s="91"/>
      <c r="BG27" s="165">
        <f t="shared" si="0"/>
        <v>-1</v>
      </c>
      <c r="BH27" s="165"/>
      <c r="BI27" s="165">
        <f t="shared" si="2"/>
        <v>-1</v>
      </c>
      <c r="BJ27" s="126"/>
      <c r="BK27" s="224" t="b">
        <f t="shared" si="3"/>
        <v>1</v>
      </c>
    </row>
    <row r="28" spans="1:63">
      <c r="A28" s="23" t="s">
        <v>116</v>
      </c>
      <c r="B28" s="28" t="s">
        <v>50</v>
      </c>
      <c r="C28" s="87">
        <v>898</v>
      </c>
      <c r="D28" s="87">
        <v>1052</v>
      </c>
      <c r="E28" s="87">
        <v>1035</v>
      </c>
      <c r="F28" s="88">
        <v>986</v>
      </c>
      <c r="G28" s="89">
        <v>3971</v>
      </c>
      <c r="H28" s="88">
        <v>332.33936428171501</v>
      </c>
      <c r="I28" s="88">
        <v>1271.51339947408</v>
      </c>
      <c r="J28" s="88">
        <v>1961.7803310176701</v>
      </c>
      <c r="K28" s="88">
        <v>390.44776117870202</v>
      </c>
      <c r="L28" s="89">
        <v>3956.0808559521702</v>
      </c>
      <c r="M28" s="88">
        <v>959.433974076862</v>
      </c>
      <c r="N28" s="88">
        <v>1485.55670641235</v>
      </c>
      <c r="O28" s="88">
        <v>1198.03507543194</v>
      </c>
      <c r="P28" s="88">
        <v>573.28651812353496</v>
      </c>
      <c r="Q28" s="89">
        <v>4216.3122740446897</v>
      </c>
      <c r="R28" s="88">
        <v>1027.7690096367101</v>
      </c>
      <c r="S28" s="88">
        <v>1609.90162571817</v>
      </c>
      <c r="T28" s="88">
        <v>1228.1930930056101</v>
      </c>
      <c r="U28" s="88">
        <v>1161.40700700772</v>
      </c>
      <c r="V28" s="89">
        <v>5027.2707353682099</v>
      </c>
      <c r="W28" s="88">
        <v>907.69213459014395</v>
      </c>
      <c r="X28" s="88">
        <v>1383.5927782716799</v>
      </c>
      <c r="Y28" s="88">
        <v>1345.8932519595201</v>
      </c>
      <c r="Z28" s="88">
        <v>1821.1458472458301</v>
      </c>
      <c r="AA28" s="89">
        <v>5458.3240120671799</v>
      </c>
      <c r="AB28" s="88">
        <v>798.64534584083106</v>
      </c>
      <c r="AC28" s="88">
        <v>1080.0834701798001</v>
      </c>
      <c r="AD28" s="88">
        <v>1179.96047907915</v>
      </c>
      <c r="AE28" s="88">
        <v>179.22841268941599</v>
      </c>
      <c r="AF28" s="89">
        <v>3237.91770778919</v>
      </c>
      <c r="AG28" s="88">
        <v>1237.95651334442</v>
      </c>
      <c r="AH28" s="88">
        <v>2330.84938442762</v>
      </c>
      <c r="AI28" s="88">
        <v>1628.3330534238401</v>
      </c>
      <c r="AJ28" s="88">
        <v>1652.0852811037701</v>
      </c>
      <c r="AK28" s="89">
        <v>6849.2242322996499</v>
      </c>
      <c r="AL28" s="88">
        <v>758.81216825865704</v>
      </c>
      <c r="AM28" s="202">
        <v>780.19191523107702</v>
      </c>
      <c r="AN28" s="88">
        <v>2202.2800702153399</v>
      </c>
      <c r="AO28" s="202">
        <v>1860.785507763133</v>
      </c>
      <c r="AP28" s="88">
        <v>1571.0263289874299</v>
      </c>
      <c r="AQ28" s="202">
        <v>1532.5259297664202</v>
      </c>
      <c r="AR28" s="88">
        <v>1784.24561754859</v>
      </c>
      <c r="AS28" s="202">
        <f t="shared" si="1"/>
        <v>2012.0624168307991</v>
      </c>
      <c r="AT28" s="89">
        <v>6316.3641850100203</v>
      </c>
      <c r="AU28" s="202">
        <v>6185.5657695914297</v>
      </c>
      <c r="AV28" s="88">
        <v>1476.4268607190199</v>
      </c>
      <c r="AW28" s="88">
        <v>2309.4851179587699</v>
      </c>
      <c r="AX28" s="88">
        <v>1998.82201994552</v>
      </c>
      <c r="AY28" s="88">
        <v>1558.10214906648</v>
      </c>
      <c r="AZ28" s="89">
        <v>7342.8361476897799</v>
      </c>
      <c r="BA28" s="88">
        <v>2162.66643750209</v>
      </c>
      <c r="BB28" s="88">
        <v>2110.02230920391</v>
      </c>
      <c r="BC28" s="88">
        <v>1927.88554097323</v>
      </c>
      <c r="BD28" s="88">
        <v>1952.86743566932</v>
      </c>
      <c r="BE28" s="89">
        <v>8153.4417233485501</v>
      </c>
      <c r="BF28" s="508"/>
      <c r="BG28" s="165">
        <f t="shared" si="0"/>
        <v>0.25336290489000302</v>
      </c>
      <c r="BH28" s="165"/>
      <c r="BI28" s="165">
        <f t="shared" si="2"/>
        <v>0.11039407108570787</v>
      </c>
      <c r="BJ28" s="126"/>
      <c r="BK28" s="224" t="b">
        <f t="shared" si="3"/>
        <v>1</v>
      </c>
    </row>
    <row r="29" spans="1:63">
      <c r="A29" s="21" t="s">
        <v>117</v>
      </c>
      <c r="B29" s="29" t="s">
        <v>52</v>
      </c>
      <c r="C29" s="91">
        <v>-114</v>
      </c>
      <c r="D29" s="91">
        <v>-132</v>
      </c>
      <c r="E29" s="91">
        <v>-105</v>
      </c>
      <c r="F29" s="91">
        <v>-104</v>
      </c>
      <c r="G29" s="92">
        <v>-455</v>
      </c>
      <c r="H29" s="91">
        <v>-104.815318217807</v>
      </c>
      <c r="I29" s="91">
        <v>-113.79929775889499</v>
      </c>
      <c r="J29" s="91">
        <v>-97.591343619524295</v>
      </c>
      <c r="K29" s="91">
        <v>-99.224343147284003</v>
      </c>
      <c r="L29" s="92">
        <v>-415.43030274351099</v>
      </c>
      <c r="M29" s="91">
        <v>-114.05334420957401</v>
      </c>
      <c r="N29" s="91">
        <v>-135.55570350753999</v>
      </c>
      <c r="O29" s="91">
        <v>-131.76212508095199</v>
      </c>
      <c r="P29" s="91">
        <v>-186.145008654657</v>
      </c>
      <c r="Q29" s="92">
        <v>-567.516181452723</v>
      </c>
      <c r="R29" s="91">
        <v>-172.25003513903101</v>
      </c>
      <c r="S29" s="91">
        <v>-173.574745700883</v>
      </c>
      <c r="T29" s="91">
        <v>-127.532109571945</v>
      </c>
      <c r="U29" s="91">
        <v>-153.77236068371701</v>
      </c>
      <c r="V29" s="92">
        <v>-627.12925109557705</v>
      </c>
      <c r="W29" s="91">
        <v>-145.14230553053201</v>
      </c>
      <c r="X29" s="91">
        <v>-161.47366440414001</v>
      </c>
      <c r="Y29" s="91">
        <v>-147.38798806434801</v>
      </c>
      <c r="Z29" s="91">
        <v>-159.88673372993301</v>
      </c>
      <c r="AA29" s="92">
        <v>-613.89069172895302</v>
      </c>
      <c r="AB29" s="91">
        <v>-160.98157215755799</v>
      </c>
      <c r="AC29" s="91">
        <v>-126.05993433645401</v>
      </c>
      <c r="AD29" s="91">
        <v>-203.177009493176</v>
      </c>
      <c r="AE29" s="91">
        <v>-55.540575605691799</v>
      </c>
      <c r="AF29" s="92">
        <v>-545.75909159288005</v>
      </c>
      <c r="AG29" s="91">
        <v>-192.59898860863299</v>
      </c>
      <c r="AH29" s="91">
        <v>-362.52360097976401</v>
      </c>
      <c r="AI29" s="91">
        <v>-226.36851745654499</v>
      </c>
      <c r="AJ29" s="91">
        <v>-223.85774669240701</v>
      </c>
      <c r="AK29" s="92">
        <v>-1005.3488537373501</v>
      </c>
      <c r="AL29" s="91">
        <v>-207.11978858647601</v>
      </c>
      <c r="AM29" s="352">
        <v>-209.14031396343</v>
      </c>
      <c r="AN29" s="91">
        <v>-225.86932314305699</v>
      </c>
      <c r="AO29" s="352">
        <v>-224.68177328111699</v>
      </c>
      <c r="AP29" s="91">
        <v>-219.00239252310899</v>
      </c>
      <c r="AQ29" s="352">
        <v>-216.91252248830597</v>
      </c>
      <c r="AR29" s="91">
        <v>-227.54086422791599</v>
      </c>
      <c r="AS29" s="414">
        <f t="shared" si="1"/>
        <v>-228.49648340558508</v>
      </c>
      <c r="AT29" s="92">
        <v>-879.53236848055803</v>
      </c>
      <c r="AU29" s="352">
        <v>-879.23109313843804</v>
      </c>
      <c r="AV29" s="91">
        <v>-250.09373214259</v>
      </c>
      <c r="AW29" s="91">
        <v>-269.44881538706102</v>
      </c>
      <c r="AX29" s="91">
        <v>-251.26376749532301</v>
      </c>
      <c r="AY29" s="91">
        <v>-223.70977046766001</v>
      </c>
      <c r="AZ29" s="92">
        <v>-994.51608549263403</v>
      </c>
      <c r="BA29" s="91">
        <v>-259.36508365456302</v>
      </c>
      <c r="BB29" s="91">
        <v>-282.20312166987799</v>
      </c>
      <c r="BC29" s="91">
        <v>-261.80710932573902</v>
      </c>
      <c r="BD29" s="91">
        <v>-263.544171812439</v>
      </c>
      <c r="BE29" s="519">
        <v>-1066.9194864626199</v>
      </c>
      <c r="BF29" s="91"/>
      <c r="BG29" s="165">
        <f t="shared" si="0"/>
        <v>0.17806285912996156</v>
      </c>
      <c r="BH29" s="165"/>
      <c r="BI29" s="165">
        <f t="shared" si="2"/>
        <v>7.2802644448049181E-2</v>
      </c>
      <c r="BJ29" s="126"/>
      <c r="BK29" s="224" t="b">
        <f t="shared" si="3"/>
        <v>1</v>
      </c>
    </row>
    <row r="30" spans="1:63">
      <c r="A30" s="23" t="s">
        <v>118</v>
      </c>
      <c r="B30" s="36" t="s">
        <v>54</v>
      </c>
      <c r="C30" s="89">
        <v>784</v>
      </c>
      <c r="D30" s="89">
        <v>920</v>
      </c>
      <c r="E30" s="89">
        <v>930</v>
      </c>
      <c r="F30" s="89">
        <v>882</v>
      </c>
      <c r="G30" s="89">
        <v>3516</v>
      </c>
      <c r="H30" s="89">
        <v>227.52404606390701</v>
      </c>
      <c r="I30" s="89">
        <v>1157.7141017151901</v>
      </c>
      <c r="J30" s="89">
        <v>1864.1889873981399</v>
      </c>
      <c r="K30" s="89">
        <v>291.22341803141597</v>
      </c>
      <c r="L30" s="89">
        <v>3540.6505532086599</v>
      </c>
      <c r="M30" s="89">
        <v>845.38062986728801</v>
      </c>
      <c r="N30" s="89">
        <v>1350.0010029048101</v>
      </c>
      <c r="O30" s="89">
        <v>1066.27295035098</v>
      </c>
      <c r="P30" s="89">
        <v>387.14150946887997</v>
      </c>
      <c r="Q30" s="89">
        <v>3648.7960925919601</v>
      </c>
      <c r="R30" s="89">
        <v>855.51897449767796</v>
      </c>
      <c r="S30" s="89">
        <v>1436.32688001729</v>
      </c>
      <c r="T30" s="89">
        <v>1100.66098343366</v>
      </c>
      <c r="U30" s="89">
        <v>1007.634646324</v>
      </c>
      <c r="V30" s="89">
        <v>4400.1414842726399</v>
      </c>
      <c r="W30" s="89">
        <v>762.54982905961197</v>
      </c>
      <c r="X30" s="89">
        <v>1222.1191138675399</v>
      </c>
      <c r="Y30" s="89">
        <v>1198.5052638951699</v>
      </c>
      <c r="Z30" s="89">
        <v>1661.2591135159</v>
      </c>
      <c r="AA30" s="89">
        <v>4844.4333203382303</v>
      </c>
      <c r="AB30" s="89">
        <v>637.66377368327301</v>
      </c>
      <c r="AC30" s="89">
        <v>954.02353584334298</v>
      </c>
      <c r="AD30" s="89">
        <v>976.78346958596899</v>
      </c>
      <c r="AE30" s="89">
        <v>123.68783708372401</v>
      </c>
      <c r="AF30" s="89">
        <v>2692.15861619631</v>
      </c>
      <c r="AG30" s="89">
        <v>1045.3575247357801</v>
      </c>
      <c r="AH30" s="89">
        <v>1968.32578344786</v>
      </c>
      <c r="AI30" s="89">
        <v>1401.9645359673</v>
      </c>
      <c r="AJ30" s="89">
        <v>1428.22753441136</v>
      </c>
      <c r="AK30" s="89">
        <v>5843.8753785623003</v>
      </c>
      <c r="AL30" s="89">
        <v>551.692379672181</v>
      </c>
      <c r="AM30" s="202">
        <v>571.05160126764702</v>
      </c>
      <c r="AN30" s="89">
        <v>1976.41074707229</v>
      </c>
      <c r="AO30" s="202">
        <v>1636.1037344820229</v>
      </c>
      <c r="AP30" s="89">
        <v>1352.0239364643201</v>
      </c>
      <c r="AQ30" s="202">
        <v>1315.6134072781001</v>
      </c>
      <c r="AR30" s="89">
        <v>1556.7047533206701</v>
      </c>
      <c r="AS30" s="202">
        <f t="shared" si="1"/>
        <v>1783.5659334252196</v>
      </c>
      <c r="AT30" s="89">
        <v>5436.8318165294704</v>
      </c>
      <c r="AU30" s="202">
        <v>5306.3346764529897</v>
      </c>
      <c r="AV30" s="89">
        <v>1226.33312857643</v>
      </c>
      <c r="AW30" s="89">
        <v>2040.0363025717099</v>
      </c>
      <c r="AX30" s="89">
        <v>1747.5582524501999</v>
      </c>
      <c r="AY30" s="89">
        <v>1334.39237859882</v>
      </c>
      <c r="AZ30" s="89">
        <v>6348.32006219716</v>
      </c>
      <c r="BA30" s="89">
        <v>1903.30135384753</v>
      </c>
      <c r="BB30" s="89">
        <v>1827.8191875340301</v>
      </c>
      <c r="BC30" s="89">
        <v>1666.0784316474901</v>
      </c>
      <c r="BD30" s="89">
        <v>1689.32326385688</v>
      </c>
      <c r="BE30" s="89">
        <v>7086.5222368859304</v>
      </c>
      <c r="BF30" s="509"/>
      <c r="BG30" s="165">
        <f t="shared" si="0"/>
        <v>0.26598689482231275</v>
      </c>
      <c r="BH30" s="165"/>
      <c r="BI30" s="165">
        <f t="shared" si="2"/>
        <v>0.11628307449156527</v>
      </c>
      <c r="BJ30" s="126"/>
      <c r="BK30" s="224" t="b">
        <f t="shared" si="3"/>
        <v>1</v>
      </c>
    </row>
    <row r="31" spans="1:63">
      <c r="A31" s="21"/>
      <c r="B31" s="21"/>
      <c r="C31" s="66"/>
      <c r="D31" s="66"/>
      <c r="E31" s="66"/>
      <c r="F31" s="66"/>
      <c r="G31" s="66"/>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T31"/>
      <c r="AU31" s="178"/>
      <c r="AV31"/>
      <c r="AW31"/>
      <c r="AX31"/>
      <c r="AY31"/>
      <c r="AZ31"/>
      <c r="BA31"/>
      <c r="BB31"/>
      <c r="BC31"/>
      <c r="BD31"/>
      <c r="BF31"/>
      <c r="BG31" s="168"/>
      <c r="BH31" s="168"/>
      <c r="BI31" s="168"/>
      <c r="BJ31" s="126"/>
      <c r="BK31" s="224"/>
    </row>
    <row r="32" spans="1:63">
      <c r="A32" s="21"/>
      <c r="B32" s="84"/>
      <c r="C32" s="84"/>
      <c r="D32" s="84"/>
      <c r="E32" s="84"/>
      <c r="F32" s="84"/>
      <c r="G32" s="84"/>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T32"/>
      <c r="AU32" s="131"/>
      <c r="AV32"/>
      <c r="AW32"/>
      <c r="AX32"/>
      <c r="AY32"/>
      <c r="AZ32"/>
      <c r="BA32"/>
      <c r="BB32"/>
      <c r="BC32"/>
      <c r="BD32"/>
      <c r="BF32"/>
      <c r="BG32" s="168"/>
      <c r="BH32" s="168"/>
      <c r="BI32" s="168"/>
      <c r="BJ32" s="126"/>
      <c r="BK32" s="224"/>
    </row>
    <row r="33" spans="1:63" ht="16.5" thickBot="1">
      <c r="A33" s="21"/>
      <c r="B33" s="24" t="s">
        <v>119</v>
      </c>
      <c r="C33" s="86"/>
      <c r="D33" s="86"/>
      <c r="E33" s="86"/>
      <c r="F33" s="86"/>
      <c r="G33" s="86"/>
      <c r="H33" s="86"/>
      <c r="I33" s="86"/>
      <c r="J33" s="86"/>
      <c r="K33" s="86"/>
      <c r="L33" s="86"/>
      <c r="M33" s="86"/>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133"/>
      <c r="AV33" s="24"/>
      <c r="AW33" s="24"/>
      <c r="AX33" s="24"/>
      <c r="AY33" s="24"/>
      <c r="AZ33" s="24"/>
      <c r="BA33" s="24"/>
      <c r="BB33" s="24"/>
      <c r="BC33" s="24"/>
      <c r="BD33" s="24"/>
      <c r="BE33" s="24"/>
      <c r="BF33" s="24"/>
      <c r="BG33" s="378"/>
      <c r="BH33" s="378"/>
      <c r="BI33" s="380"/>
      <c r="BJ33" s="378"/>
      <c r="BK33" s="378"/>
    </row>
    <row r="34" spans="1:63">
      <c r="A34" s="21"/>
      <c r="B34" s="84"/>
      <c r="C34" s="84"/>
      <c r="D34" s="84"/>
      <c r="E34" s="84"/>
      <c r="F34" s="84"/>
      <c r="G34" s="84"/>
      <c r="H34"/>
      <c r="I34"/>
      <c r="J34"/>
      <c r="K34"/>
      <c r="L34"/>
      <c r="M34"/>
      <c r="N34"/>
      <c r="O34"/>
      <c r="P34"/>
      <c r="Q34"/>
      <c r="R34"/>
      <c r="S34"/>
      <c r="T34"/>
      <c r="U34"/>
      <c r="V34"/>
      <c r="W34"/>
      <c r="X34"/>
      <c r="Y34"/>
      <c r="Z34"/>
      <c r="AA34"/>
      <c r="AB34"/>
      <c r="AC34"/>
      <c r="AD34"/>
      <c r="AE34"/>
      <c r="AF34"/>
      <c r="AG34"/>
      <c r="AH34"/>
      <c r="AI34"/>
      <c r="AJ34"/>
      <c r="AK34"/>
      <c r="AL34"/>
      <c r="AM34" s="57" t="s">
        <v>596</v>
      </c>
      <c r="AN34"/>
      <c r="AO34" s="57" t="s">
        <v>596</v>
      </c>
      <c r="AP34"/>
      <c r="AQ34" s="57" t="str">
        <f>+$AM$13</f>
        <v>IFRS 17</v>
      </c>
      <c r="AR34"/>
      <c r="AS34" s="415" t="s">
        <v>596</v>
      </c>
      <c r="AT34"/>
      <c r="AU34" s="329" t="s">
        <v>596</v>
      </c>
      <c r="AV34"/>
      <c r="AW34"/>
      <c r="AX34"/>
      <c r="AY34"/>
      <c r="AZ34"/>
      <c r="BA34"/>
      <c r="BB34"/>
      <c r="BC34"/>
      <c r="BD34"/>
      <c r="BF34"/>
      <c r="BG34" s="381"/>
      <c r="BH34" s="381"/>
      <c r="BI34" s="381"/>
      <c r="BJ34" s="126"/>
      <c r="BK34" s="224"/>
    </row>
    <row r="35" spans="1:63" ht="25.5">
      <c r="A35" s="21"/>
      <c r="B35" s="25" t="s">
        <v>24</v>
      </c>
      <c r="C35" s="58" t="s">
        <v>100</v>
      </c>
      <c r="D35" s="58" t="s">
        <v>101</v>
      </c>
      <c r="E35" s="58" t="s">
        <v>102</v>
      </c>
      <c r="F35" s="58" t="s">
        <v>103</v>
      </c>
      <c r="G35" s="58" t="s">
        <v>104</v>
      </c>
      <c r="H35" s="58" t="s">
        <v>483</v>
      </c>
      <c r="I35" s="58" t="s">
        <v>484</v>
      </c>
      <c r="J35" s="58" t="s">
        <v>485</v>
      </c>
      <c r="K35" s="58" t="s">
        <v>486</v>
      </c>
      <c r="L35" s="58" t="s">
        <v>487</v>
      </c>
      <c r="M35" s="57" t="s">
        <v>488</v>
      </c>
      <c r="N35" s="57" t="s">
        <v>489</v>
      </c>
      <c r="O35" s="57" t="s">
        <v>490</v>
      </c>
      <c r="P35" s="57" t="s">
        <v>491</v>
      </c>
      <c r="Q35" s="58" t="s">
        <v>492</v>
      </c>
      <c r="R35" s="57" t="s">
        <v>493</v>
      </c>
      <c r="S35" s="57" t="s">
        <v>494</v>
      </c>
      <c r="T35" s="57" t="s">
        <v>495</v>
      </c>
      <c r="U35" s="57" t="s">
        <v>496</v>
      </c>
      <c r="V35" s="58" t="s">
        <v>497</v>
      </c>
      <c r="W35" s="57" t="s">
        <v>498</v>
      </c>
      <c r="X35" s="57" t="s">
        <v>499</v>
      </c>
      <c r="Y35" s="57" t="s">
        <v>500</v>
      </c>
      <c r="Z35" s="57" t="s">
        <v>501</v>
      </c>
      <c r="AA35" s="57" t="s">
        <v>502</v>
      </c>
      <c r="AB35" s="57" t="s">
        <v>503</v>
      </c>
      <c r="AC35" s="57" t="s">
        <v>504</v>
      </c>
      <c r="AD35" s="57" t="s">
        <v>505</v>
      </c>
      <c r="AE35" s="57" t="s">
        <v>506</v>
      </c>
      <c r="AF35" s="57" t="s">
        <v>507</v>
      </c>
      <c r="AG35" s="57" t="s">
        <v>508</v>
      </c>
      <c r="AH35" s="57" t="s">
        <v>509</v>
      </c>
      <c r="AI35" s="57" t="s">
        <v>510</v>
      </c>
      <c r="AJ35" s="57" t="s">
        <v>511</v>
      </c>
      <c r="AK35" s="57" t="s">
        <v>512</v>
      </c>
      <c r="AL35" s="57" t="s">
        <v>513</v>
      </c>
      <c r="AM35" s="57" t="s">
        <v>513</v>
      </c>
      <c r="AN35" s="57" t="s">
        <v>570</v>
      </c>
      <c r="AO35" s="57" t="s">
        <v>570</v>
      </c>
      <c r="AP35" s="57" t="s">
        <v>574</v>
      </c>
      <c r="AQ35" s="57" t="s">
        <v>574</v>
      </c>
      <c r="AR35" s="57" t="s">
        <v>599</v>
      </c>
      <c r="AS35" s="415" t="str">
        <f>AS14</f>
        <v>Q4-22
Stated</v>
      </c>
      <c r="AT35" s="57" t="s">
        <v>600</v>
      </c>
      <c r="AU35" s="329" t="s">
        <v>600</v>
      </c>
      <c r="AV35" s="57" t="s">
        <v>605</v>
      </c>
      <c r="AW35" s="57" t="s">
        <v>614</v>
      </c>
      <c r="AX35" s="57" t="s">
        <v>620</v>
      </c>
      <c r="AY35" s="57" t="s">
        <v>627</v>
      </c>
      <c r="AZ35" s="57" t="s">
        <v>628</v>
      </c>
      <c r="BA35" s="57" t="s">
        <v>647</v>
      </c>
      <c r="BB35" s="57" t="s">
        <v>644</v>
      </c>
      <c r="BC35" s="57" t="s">
        <v>654</v>
      </c>
      <c r="BD35" s="57" t="str">
        <f>BD$14</f>
        <v>Q4-24
Stated</v>
      </c>
      <c r="BE35" s="415" t="str">
        <f t="shared" ref="BE35" si="4">BE$14</f>
        <v>FY-2024
Stated</v>
      </c>
      <c r="BF35" s="57"/>
      <c r="BG35" s="379" t="str">
        <f>LEFT($AY:$AY,2)&amp;"/"&amp;LEFT(BD:BD,2)</f>
        <v>Q4/Q4</v>
      </c>
      <c r="BH35" s="379"/>
      <c r="BI35" s="379" t="str">
        <f>LEFT($AK:$AK,2)&amp;"/"&amp;LEFT(BE:BE,2)</f>
        <v>FY/FY</v>
      </c>
      <c r="BJ35" s="126"/>
      <c r="BK35" s="224"/>
    </row>
    <row r="36" spans="1:63">
      <c r="A36" s="21"/>
      <c r="B36" s="26"/>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10"/>
      <c r="AT36" s="131"/>
      <c r="AU36" s="131"/>
      <c r="AV36" s="131"/>
      <c r="AW36" s="131"/>
      <c r="AX36" s="131"/>
      <c r="AY36" s="131"/>
      <c r="AZ36" s="131"/>
      <c r="BA36" s="131"/>
      <c r="BB36" s="131"/>
      <c r="BC36" s="131"/>
      <c r="BD36" s="131"/>
      <c r="BE36" s="410"/>
      <c r="BF36" s="131"/>
      <c r="BG36" s="348"/>
      <c r="BH36" s="348"/>
      <c r="BI36" s="348"/>
      <c r="BJ36" s="126"/>
      <c r="BK36" s="224"/>
    </row>
    <row r="37" spans="1:63">
      <c r="A37" s="21" t="s">
        <v>120</v>
      </c>
      <c r="B37" s="28" t="s">
        <v>26</v>
      </c>
      <c r="C37" s="60">
        <v>1170</v>
      </c>
      <c r="D37" s="60">
        <v>1177</v>
      </c>
      <c r="E37" s="60">
        <v>1121</v>
      </c>
      <c r="F37" s="60">
        <v>1146</v>
      </c>
      <c r="G37" s="89">
        <v>4614</v>
      </c>
      <c r="H37" s="60">
        <v>1178.1730641172101</v>
      </c>
      <c r="I37" s="60">
        <v>1164.39098443597</v>
      </c>
      <c r="J37" s="60">
        <v>1107.58396250491</v>
      </c>
      <c r="K37" s="60">
        <v>1293.44360353457</v>
      </c>
      <c r="L37" s="89">
        <v>4743.5916145926603</v>
      </c>
      <c r="M37" s="134">
        <v>1250.3218087108301</v>
      </c>
      <c r="N37" s="134">
        <v>1150.5419608503601</v>
      </c>
      <c r="O37" s="134">
        <v>1302.3448382067199</v>
      </c>
      <c r="P37" s="134">
        <v>1560.2449185871001</v>
      </c>
      <c r="Q37" s="89">
        <v>5263.4535263550097</v>
      </c>
      <c r="R37" s="134">
        <v>1467.2617301287801</v>
      </c>
      <c r="S37" s="134">
        <v>1388.0217508503099</v>
      </c>
      <c r="T37" s="134">
        <v>1452.36985829542</v>
      </c>
      <c r="U37" s="134">
        <v>1470.07056798752</v>
      </c>
      <c r="V37" s="89">
        <v>5777.7239072620296</v>
      </c>
      <c r="W37" s="134">
        <v>1468.7977761529901</v>
      </c>
      <c r="X37" s="134">
        <v>1479.4214987887001</v>
      </c>
      <c r="Y37" s="134">
        <v>1507.13298643301</v>
      </c>
      <c r="Z37" s="134">
        <v>1622.59874064308</v>
      </c>
      <c r="AA37" s="89">
        <v>6077.9510020177704</v>
      </c>
      <c r="AB37" s="134">
        <v>1319.66892649431</v>
      </c>
      <c r="AC37" s="134">
        <v>1358.6188270922701</v>
      </c>
      <c r="AD37" s="134">
        <v>1411.3057205939799</v>
      </c>
      <c r="AE37" s="134">
        <v>1644.4137030470299</v>
      </c>
      <c r="AF37" s="89">
        <v>5734.0071772275896</v>
      </c>
      <c r="AG37" s="134">
        <v>1583.7673510495299</v>
      </c>
      <c r="AH37" s="134">
        <v>1764.09973184006</v>
      </c>
      <c r="AI37" s="134">
        <v>1570.9622104515199</v>
      </c>
      <c r="AJ37" s="134">
        <v>1608.16320697989</v>
      </c>
      <c r="AK37" s="89">
        <v>6526.9925003210001</v>
      </c>
      <c r="AL37" s="134">
        <v>1729.3728538477201</v>
      </c>
      <c r="AM37" s="134">
        <v>1568.9726008201401</v>
      </c>
      <c r="AN37" s="134">
        <v>1652.3679009125999</v>
      </c>
      <c r="AO37" s="134">
        <v>1174.35489493059</v>
      </c>
      <c r="AP37" s="134">
        <v>1565.72974004505</v>
      </c>
      <c r="AQ37" s="354">
        <v>1501.8767843538399</v>
      </c>
      <c r="AR37" s="134">
        <v>1937.4125879113601</v>
      </c>
      <c r="AS37" s="354">
        <f>AU37-AM37-AO37-AQ37</f>
        <v>2016.0853366668894</v>
      </c>
      <c r="AT37" s="89">
        <v>6884.8830827167303</v>
      </c>
      <c r="AU37" s="89">
        <v>6261.2896167714598</v>
      </c>
      <c r="AV37" s="134">
        <v>1745.5304310388401</v>
      </c>
      <c r="AW37" s="134">
        <v>1732.4403236543001</v>
      </c>
      <c r="AX37" s="134">
        <v>1655.5289482902199</v>
      </c>
      <c r="AY37" s="134">
        <v>1554.65051058221</v>
      </c>
      <c r="AZ37" s="89">
        <v>6688.1502135655701</v>
      </c>
      <c r="BA37" s="134">
        <v>1789.3473859729199</v>
      </c>
      <c r="BB37" s="134">
        <v>1943.9400979596501</v>
      </c>
      <c r="BC37" s="134">
        <v>1869.8209790810499</v>
      </c>
      <c r="BD37" s="134">
        <v>2045.3104583695599</v>
      </c>
      <c r="BE37" s="89">
        <v>7648.4189213831896</v>
      </c>
      <c r="BF37" s="510"/>
      <c r="BG37" s="165">
        <f t="shared" ref="BG37:BG50" si="5">IF(ISERROR($BD37/AY37),"ns",IF($BD37/AY37&gt;200%,"x"&amp;(ROUND($BD37/AY37,1)),IF($BD37/AY37&lt;0,"ns",$BD37/AY37-1)))</f>
        <v>0.31560787742809149</v>
      </c>
      <c r="BH37" s="165"/>
      <c r="BI37" s="165">
        <f t="shared" ref="BI37:BI50" si="6">IF(ISERROR($BE37/AZ37),"ns",IF($BE37/AZ37&gt;200%,"x"&amp;(ROUND($BE37/AZ37,1)),IF($BE37/AZ37&lt;0,"ns",$BE37/AZ37-1)))</f>
        <v>0.14357762268405794</v>
      </c>
      <c r="BJ37" s="126"/>
      <c r="BK37" s="224" t="b">
        <f t="shared" ref="BK37:BK49" si="7">ROUND(BE37,1)=ROUND((BA37+BB37+BC37+BD37),1)</f>
        <v>1</v>
      </c>
    </row>
    <row r="38" spans="1:63">
      <c r="A38" s="21" t="s">
        <v>121</v>
      </c>
      <c r="B38" s="29" t="s">
        <v>28</v>
      </c>
      <c r="C38" s="72">
        <v>-584</v>
      </c>
      <c r="D38" s="72">
        <v>-537</v>
      </c>
      <c r="E38" s="72">
        <v>-501</v>
      </c>
      <c r="F38" s="72">
        <v>-534</v>
      </c>
      <c r="G38" s="92">
        <v>-2156</v>
      </c>
      <c r="H38" s="91">
        <v>-592.99570346096505</v>
      </c>
      <c r="I38" s="91">
        <v>-530.67763636434597</v>
      </c>
      <c r="J38" s="91">
        <v>-477.54078102346801</v>
      </c>
      <c r="K38" s="91">
        <v>-554.53660389287097</v>
      </c>
      <c r="L38" s="92">
        <v>-2155.7507247416502</v>
      </c>
      <c r="M38" s="91">
        <v>-627.79505807632995</v>
      </c>
      <c r="N38" s="91">
        <v>-570.14136423873299</v>
      </c>
      <c r="O38" s="91">
        <v>-680.40967288995103</v>
      </c>
      <c r="P38" s="91">
        <v>-830.40919066813399</v>
      </c>
      <c r="Q38" s="92">
        <v>-2708.7552858731501</v>
      </c>
      <c r="R38" s="91">
        <v>-746.90643679112804</v>
      </c>
      <c r="S38" s="91">
        <v>-685.38689790851402</v>
      </c>
      <c r="T38" s="91">
        <v>-680.34543696692299</v>
      </c>
      <c r="U38" s="91">
        <v>-723.86089201593404</v>
      </c>
      <c r="V38" s="92">
        <v>-2836.4996636824999</v>
      </c>
      <c r="W38" s="91">
        <v>-757.37871609544595</v>
      </c>
      <c r="X38" s="91">
        <v>-693.71025994341699</v>
      </c>
      <c r="Y38" s="91">
        <v>-706.38662919528394</v>
      </c>
      <c r="Z38" s="91">
        <v>-746.03960583794606</v>
      </c>
      <c r="AA38" s="92">
        <v>-2903.5152110720901</v>
      </c>
      <c r="AB38" s="91">
        <v>-812.86712776249897</v>
      </c>
      <c r="AC38" s="91">
        <v>-664.54033752744203</v>
      </c>
      <c r="AD38" s="91">
        <v>-658.16372080566498</v>
      </c>
      <c r="AE38" s="91">
        <v>-734.91744451416196</v>
      </c>
      <c r="AF38" s="92">
        <v>-2870.4886306097701</v>
      </c>
      <c r="AG38" s="91">
        <v>-790.39154060792202</v>
      </c>
      <c r="AH38" s="91">
        <v>-751.103758813186</v>
      </c>
      <c r="AI38" s="91">
        <v>-737.78684142326995</v>
      </c>
      <c r="AJ38" s="91">
        <v>-732.65888774390203</v>
      </c>
      <c r="AK38" s="92">
        <v>-3011.94102858828</v>
      </c>
      <c r="AL38" s="91">
        <v>-884.35081192355506</v>
      </c>
      <c r="AM38" s="91">
        <v>-705.27981192355503</v>
      </c>
      <c r="AN38" s="91">
        <v>-847.15968928663494</v>
      </c>
      <c r="AO38" s="91">
        <v>-727.288891463852</v>
      </c>
      <c r="AP38" s="91">
        <v>-801.57345736793695</v>
      </c>
      <c r="AQ38" s="352">
        <v>-712.69525519071976</v>
      </c>
      <c r="AR38" s="91">
        <v>-795.90661823182302</v>
      </c>
      <c r="AS38" s="414">
        <f t="shared" ref="AS38:AS50" si="8">AU38-AM38-AO38-AQ38</f>
        <v>-653.2002549565932</v>
      </c>
      <c r="AT38" s="92">
        <v>-3328.9905768099502</v>
      </c>
      <c r="AU38" s="92">
        <v>-2798.4642135347199</v>
      </c>
      <c r="AV38" s="91">
        <v>-721.03682371962805</v>
      </c>
      <c r="AW38" s="91">
        <v>-715.08004300406105</v>
      </c>
      <c r="AX38" s="91">
        <v>-718.09451453010604</v>
      </c>
      <c r="AY38" s="91">
        <v>-726.22921536208798</v>
      </c>
      <c r="AZ38" s="92">
        <v>-2880.4405966158802</v>
      </c>
      <c r="BA38" s="91">
        <v>-754.19162918631002</v>
      </c>
      <c r="BB38" s="91">
        <v>-812.97552127392805</v>
      </c>
      <c r="BC38" s="91">
        <v>-867.84979292219396</v>
      </c>
      <c r="BD38" s="91">
        <v>-929.62606560294103</v>
      </c>
      <c r="BE38" s="519">
        <v>-3364.6430089853702</v>
      </c>
      <c r="BF38" s="91"/>
      <c r="BG38" s="165">
        <f t="shared" si="5"/>
        <v>0.2800725252280607</v>
      </c>
      <c r="BH38" s="165"/>
      <c r="BI38" s="165">
        <f t="shared" si="6"/>
        <v>0.16810012084205495</v>
      </c>
      <c r="BJ38" s="126"/>
      <c r="BK38" s="224" t="b">
        <f t="shared" si="7"/>
        <v>1</v>
      </c>
    </row>
    <row r="39" spans="1:63">
      <c r="A39" s="93" t="s">
        <v>122</v>
      </c>
      <c r="B39" s="31"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3">
        <v>0</v>
      </c>
      <c r="AR39" s="95">
        <v>0</v>
      </c>
      <c r="AS39" s="353">
        <f t="shared" si="8"/>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s="95">
        <v>0</v>
      </c>
      <c r="BE39" s="96">
        <v>0</v>
      </c>
      <c r="BF39" s="95"/>
      <c r="BG39" s="165" t="str">
        <f t="shared" si="5"/>
        <v>ns</v>
      </c>
      <c r="BH39" s="165"/>
      <c r="BI39" s="165">
        <f t="shared" si="6"/>
        <v>-1</v>
      </c>
      <c r="BJ39" s="126"/>
      <c r="BK39" s="224" t="b">
        <f t="shared" si="7"/>
        <v>1</v>
      </c>
    </row>
    <row r="40" spans="1:63">
      <c r="A40" s="21" t="s">
        <v>123</v>
      </c>
      <c r="B40" s="28" t="s">
        <v>32</v>
      </c>
      <c r="C40" s="74">
        <v>586</v>
      </c>
      <c r="D40" s="60">
        <v>640</v>
      </c>
      <c r="E40" s="60">
        <v>620</v>
      </c>
      <c r="F40" s="60">
        <v>612</v>
      </c>
      <c r="G40" s="89">
        <v>2458</v>
      </c>
      <c r="H40" s="60">
        <v>585.17736065624604</v>
      </c>
      <c r="I40" s="60">
        <v>633.71334807162702</v>
      </c>
      <c r="J40" s="60">
        <v>630.04318148144296</v>
      </c>
      <c r="K40" s="60">
        <v>738.90699964169698</v>
      </c>
      <c r="L40" s="89">
        <v>2587.8408898510102</v>
      </c>
      <c r="M40" s="134">
        <v>622.52675063450295</v>
      </c>
      <c r="N40" s="134">
        <v>580.40059661162297</v>
      </c>
      <c r="O40" s="134">
        <v>621.93516531676903</v>
      </c>
      <c r="P40" s="134">
        <v>729.83572791896302</v>
      </c>
      <c r="Q40" s="89">
        <v>2554.69824048186</v>
      </c>
      <c r="R40" s="134">
        <v>720.35529333764998</v>
      </c>
      <c r="S40" s="134">
        <v>702.63485294179804</v>
      </c>
      <c r="T40" s="134">
        <v>772.02442132849706</v>
      </c>
      <c r="U40" s="134">
        <v>746.20967597158597</v>
      </c>
      <c r="V40" s="89">
        <v>2941.2242435795301</v>
      </c>
      <c r="W40" s="134">
        <v>711.41906005754299</v>
      </c>
      <c r="X40" s="134">
        <v>785.71123884528402</v>
      </c>
      <c r="Y40" s="134">
        <v>800.74635723772406</v>
      </c>
      <c r="Z40" s="134">
        <v>876.55913480512902</v>
      </c>
      <c r="AA40" s="89">
        <v>3174.4357909456799</v>
      </c>
      <c r="AB40" s="134">
        <v>506.80179873180998</v>
      </c>
      <c r="AC40" s="134">
        <v>694.07848956482701</v>
      </c>
      <c r="AD40" s="134">
        <v>753.14199978831698</v>
      </c>
      <c r="AE40" s="134">
        <v>909.49625853287</v>
      </c>
      <c r="AF40" s="89">
        <v>2863.51854661782</v>
      </c>
      <c r="AG40" s="134">
        <v>793.37581044160902</v>
      </c>
      <c r="AH40" s="134">
        <v>1012.9959730268801</v>
      </c>
      <c r="AI40" s="134">
        <v>833.175369028246</v>
      </c>
      <c r="AJ40" s="134">
        <v>875.50431923598398</v>
      </c>
      <c r="AK40" s="89">
        <v>3515.0514717327201</v>
      </c>
      <c r="AL40" s="134">
        <v>845.02204192416195</v>
      </c>
      <c r="AM40" s="134">
        <v>863.69278889658199</v>
      </c>
      <c r="AN40" s="134">
        <v>805.20821162596405</v>
      </c>
      <c r="AO40" s="134">
        <v>447.06600346673804</v>
      </c>
      <c r="AP40" s="134">
        <v>764.15628267711804</v>
      </c>
      <c r="AQ40" s="354">
        <v>789.1815291631201</v>
      </c>
      <c r="AR40" s="134">
        <v>1141.5059696795399</v>
      </c>
      <c r="AS40" s="354">
        <f t="shared" si="8"/>
        <v>1362.8850817102998</v>
      </c>
      <c r="AT40" s="89">
        <v>3555.8925059067801</v>
      </c>
      <c r="AU40" s="89">
        <v>3462.8254032367399</v>
      </c>
      <c r="AV40" s="134">
        <v>1024.49360731921</v>
      </c>
      <c r="AW40" s="134">
        <v>1017.36028065024</v>
      </c>
      <c r="AX40" s="134">
        <v>937.43443376011896</v>
      </c>
      <c r="AY40" s="134">
        <v>828.42129522012101</v>
      </c>
      <c r="AZ40" s="89">
        <v>3807.7096169496799</v>
      </c>
      <c r="BA40" s="134">
        <v>1035.15575678661</v>
      </c>
      <c r="BB40" s="134">
        <v>1130.96457668572</v>
      </c>
      <c r="BC40" s="134">
        <v>1001.97118615886</v>
      </c>
      <c r="BD40" s="134">
        <v>1115.68439276662</v>
      </c>
      <c r="BE40" s="89">
        <v>4283.7759123978203</v>
      </c>
      <c r="BF40" s="510"/>
      <c r="BG40" s="165">
        <f t="shared" si="5"/>
        <v>0.34675967313246092</v>
      </c>
      <c r="BH40" s="165"/>
      <c r="BI40" s="165">
        <f t="shared" si="6"/>
        <v>0.12502694358019673</v>
      </c>
      <c r="BJ40" s="126"/>
      <c r="BK40" s="224" t="b">
        <f t="shared" si="7"/>
        <v>1</v>
      </c>
    </row>
    <row r="41" spans="1:63">
      <c r="A41" s="21" t="s">
        <v>124</v>
      </c>
      <c r="B41" s="29" t="s">
        <v>34</v>
      </c>
      <c r="C41" s="72">
        <v>-8</v>
      </c>
      <c r="D41" s="97">
        <v>52</v>
      </c>
      <c r="E41" s="97">
        <v>-66</v>
      </c>
      <c r="F41" s="97">
        <v>-7</v>
      </c>
      <c r="G41" s="92">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64.391350056451003</v>
      </c>
      <c r="AD41" s="91">
        <v>-41.107842604511298</v>
      </c>
      <c r="AE41" s="91">
        <v>-59.501172330700001</v>
      </c>
      <c r="AF41" s="92">
        <v>-55.056545354527998</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2">
        <v>23.376441932786975</v>
      </c>
      <c r="AR41" s="91">
        <v>-11.368076538040899</v>
      </c>
      <c r="AS41" s="414">
        <f t="shared" si="8"/>
        <v>-34.967219462941337</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s="91">
        <v>-11.3619150115995</v>
      </c>
      <c r="BE41" s="519">
        <v>-29.3033568707204</v>
      </c>
      <c r="BF41" s="91"/>
      <c r="BG41" s="165" t="str">
        <f t="shared" si="5"/>
        <v>x2.7</v>
      </c>
      <c r="BH41" s="165"/>
      <c r="BI41" s="165" t="str">
        <f t="shared" si="6"/>
        <v>x5.4</v>
      </c>
      <c r="BJ41" s="126"/>
      <c r="BK41" s="224" t="b">
        <f t="shared" si="7"/>
        <v>1</v>
      </c>
    </row>
    <row r="42" spans="1:63">
      <c r="A42" s="21" t="s">
        <v>125</v>
      </c>
      <c r="B42" s="29" t="s">
        <v>38</v>
      </c>
      <c r="C42" s="72">
        <v>6</v>
      </c>
      <c r="D42" s="97">
        <v>6</v>
      </c>
      <c r="E42" s="97">
        <v>7</v>
      </c>
      <c r="F42" s="97">
        <v>6</v>
      </c>
      <c r="G42" s="92">
        <v>25</v>
      </c>
      <c r="H42" s="97">
        <v>6.51650472039824</v>
      </c>
      <c r="I42" s="97">
        <v>6.2238668804396999</v>
      </c>
      <c r="J42" s="97">
        <v>8.0379305877789893</v>
      </c>
      <c r="K42" s="97">
        <v>7.6179460315777101</v>
      </c>
      <c r="L42" s="92">
        <v>28.3962482201947</v>
      </c>
      <c r="M42" s="135">
        <v>7.5851793288201703</v>
      </c>
      <c r="N42" s="135">
        <v>7.8730024185312697</v>
      </c>
      <c r="O42" s="135">
        <v>8.9267099672286605</v>
      </c>
      <c r="P42" s="135">
        <v>8.5513694167524203</v>
      </c>
      <c r="Q42" s="92">
        <v>32.9362611313325</v>
      </c>
      <c r="R42" s="135">
        <v>11.6247402649514</v>
      </c>
      <c r="S42" s="135">
        <v>13.5570693634268</v>
      </c>
      <c r="T42" s="135">
        <v>12.326530352912799</v>
      </c>
      <c r="U42" s="135">
        <v>9.8666312800955893</v>
      </c>
      <c r="V42" s="92">
        <v>47.374971261386499</v>
      </c>
      <c r="W42" s="135">
        <v>12.6546200594972</v>
      </c>
      <c r="X42" s="135">
        <v>11.945549061093701</v>
      </c>
      <c r="Y42" s="135">
        <v>7.8551758549777402</v>
      </c>
      <c r="Z42" s="135">
        <v>13.5369345119028</v>
      </c>
      <c r="AA42" s="92">
        <v>45.9922794874714</v>
      </c>
      <c r="AB42" s="135">
        <v>13.8041454863755</v>
      </c>
      <c r="AC42" s="135">
        <v>15.121323147820799</v>
      </c>
      <c r="AD42" s="135">
        <v>16.775404144747899</v>
      </c>
      <c r="AE42" s="135">
        <v>20.286614559005901</v>
      </c>
      <c r="AF42" s="92">
        <v>65.9874873379501</v>
      </c>
      <c r="AG42" s="135">
        <v>17.709730180492201</v>
      </c>
      <c r="AH42" s="135">
        <v>20.5810987759703</v>
      </c>
      <c r="AI42" s="135">
        <v>24.751218513001799</v>
      </c>
      <c r="AJ42" s="135">
        <v>21.235935965571901</v>
      </c>
      <c r="AK42" s="92">
        <v>84.277983435036205</v>
      </c>
      <c r="AL42" s="135">
        <v>19.755686936848399</v>
      </c>
      <c r="AM42" s="135">
        <v>19.755686936848399</v>
      </c>
      <c r="AN42" s="135">
        <v>21.0258270866847</v>
      </c>
      <c r="AO42" s="135">
        <v>21.026827086684705</v>
      </c>
      <c r="AP42" s="135">
        <v>23.5131429249005</v>
      </c>
      <c r="AQ42" s="355">
        <v>23.512142924900395</v>
      </c>
      <c r="AR42" s="135">
        <v>23.893739326168799</v>
      </c>
      <c r="AS42" s="416">
        <f t="shared" si="8"/>
        <v>23.893739326168792</v>
      </c>
      <c r="AT42" s="92">
        <v>88.188396274602297</v>
      </c>
      <c r="AU42" s="92">
        <v>88.188396274602297</v>
      </c>
      <c r="AV42" s="135">
        <v>21.967398501219499</v>
      </c>
      <c r="AW42" s="135">
        <v>27.2595846418597</v>
      </c>
      <c r="AX42" s="135">
        <v>23.9891602105488</v>
      </c>
      <c r="AY42" s="135">
        <v>28.788335681487698</v>
      </c>
      <c r="AZ42" s="92">
        <v>102.00447903511601</v>
      </c>
      <c r="BA42" s="135">
        <v>28.637764832485502</v>
      </c>
      <c r="BB42" s="135">
        <v>32.690770217378599</v>
      </c>
      <c r="BC42" s="135">
        <v>32.709266581860803</v>
      </c>
      <c r="BD42" s="135">
        <v>29.307624636228599</v>
      </c>
      <c r="BE42" s="519">
        <v>123.345426267953</v>
      </c>
      <c r="BF42" s="135"/>
      <c r="BG42" s="165">
        <f t="shared" si="5"/>
        <v>1.8038172143269415E-2</v>
      </c>
      <c r="BH42" s="165"/>
      <c r="BI42" s="165">
        <f t="shared" si="6"/>
        <v>0.20921578576456601</v>
      </c>
      <c r="BJ42" s="126"/>
      <c r="BK42" s="224" t="b">
        <f t="shared" si="7"/>
        <v>1</v>
      </c>
    </row>
    <row r="43" spans="1:63">
      <c r="A43" s="21" t="s">
        <v>126</v>
      </c>
      <c r="B43" s="29" t="s">
        <v>40</v>
      </c>
      <c r="C43" s="72">
        <v>-3</v>
      </c>
      <c r="D43" s="97">
        <v>10</v>
      </c>
      <c r="E43" s="97">
        <v>0</v>
      </c>
      <c r="F43" s="97">
        <v>3</v>
      </c>
      <c r="G43" s="92">
        <v>10</v>
      </c>
      <c r="H43" s="97">
        <v>1.25879716784419E-3</v>
      </c>
      <c r="I43" s="97">
        <v>0.57794576509830897</v>
      </c>
      <c r="J43" s="97">
        <v>-5.1100641031284798E-3</v>
      </c>
      <c r="K43" s="97">
        <v>1.3946431119364799</v>
      </c>
      <c r="L43" s="92">
        <v>1.96873761009951</v>
      </c>
      <c r="M43" s="135">
        <v>-5.8999999999999997E-2</v>
      </c>
      <c r="N43" s="135">
        <v>2.2241441109428502E-2</v>
      </c>
      <c r="O43" s="135">
        <v>-8.9314741941269399E-2</v>
      </c>
      <c r="P43" s="135">
        <v>4.3510615667855603</v>
      </c>
      <c r="Q43" s="92">
        <v>4.2249882659537201</v>
      </c>
      <c r="R43" s="135">
        <v>0.115751296426529</v>
      </c>
      <c r="S43" s="135">
        <v>-0.265481387041479</v>
      </c>
      <c r="T43" s="135">
        <v>-2.0311026639274998</v>
      </c>
      <c r="U43" s="135">
        <v>-0.80330296406146096</v>
      </c>
      <c r="V43" s="92">
        <v>-2.9841357186039099</v>
      </c>
      <c r="W43" s="135">
        <v>3.0887122404694798E-3</v>
      </c>
      <c r="X43" s="135">
        <v>-0.25640814433713499</v>
      </c>
      <c r="Y43" s="135">
        <v>20.706689924931801</v>
      </c>
      <c r="Z43" s="135">
        <v>11.326799199571299</v>
      </c>
      <c r="AA43" s="92">
        <v>31.780169692406499</v>
      </c>
      <c r="AB43" s="135">
        <v>3.5225862920030302</v>
      </c>
      <c r="AC43" s="135">
        <v>-0.27212379866606401</v>
      </c>
      <c r="AD43" s="135">
        <v>-0.785039315392278</v>
      </c>
      <c r="AE43" s="135">
        <v>0.88378053534519296</v>
      </c>
      <c r="AF43" s="92">
        <v>3.3492037132898802</v>
      </c>
      <c r="AG43" s="135">
        <v>1.03026531043323</v>
      </c>
      <c r="AH43" s="135">
        <v>-1.26249517211132</v>
      </c>
      <c r="AI43" s="135">
        <v>-0.34929089384154699</v>
      </c>
      <c r="AJ43" s="135">
        <v>0.34005650174233099</v>
      </c>
      <c r="AK43" s="92">
        <v>-0.24146425377729899</v>
      </c>
      <c r="AL43" s="135">
        <v>0.83004342986169</v>
      </c>
      <c r="AM43" s="135">
        <v>0.83004342986169</v>
      </c>
      <c r="AN43" s="135">
        <v>2.3045452707230201</v>
      </c>
      <c r="AO43" s="135">
        <v>2.3045452707230201</v>
      </c>
      <c r="AP43" s="135">
        <v>-1.65913386291764</v>
      </c>
      <c r="AQ43" s="355">
        <v>-1.6591338629176402</v>
      </c>
      <c r="AR43" s="135">
        <v>-3.96471844038141</v>
      </c>
      <c r="AS43" s="416">
        <f t="shared" si="8"/>
        <v>-3.9827184403814098</v>
      </c>
      <c r="AT43" s="92">
        <v>-2.48926360271434</v>
      </c>
      <c r="AU43" s="92">
        <v>-2.5072636027143398</v>
      </c>
      <c r="AV43" s="135">
        <v>3.08022819946971E-2</v>
      </c>
      <c r="AW43" s="135">
        <v>3.1939443105805203E-2</v>
      </c>
      <c r="AX43" s="135">
        <v>-4.7727254476738699</v>
      </c>
      <c r="AY43" s="135">
        <v>-5.2605210751862197</v>
      </c>
      <c r="AZ43" s="92">
        <v>-9.9705047977595793</v>
      </c>
      <c r="BA43" s="135">
        <v>-7.8995524410149596</v>
      </c>
      <c r="BB43" s="135">
        <v>-11.876879358894101</v>
      </c>
      <c r="BC43" s="135">
        <v>-2.9479998507785599</v>
      </c>
      <c r="BD43" s="135">
        <v>-0.25797983124067903</v>
      </c>
      <c r="BE43" s="519">
        <v>-22.982411481928299</v>
      </c>
      <c r="BF43" s="135"/>
      <c r="BG43" s="165">
        <f t="shared" si="5"/>
        <v>-0.95095926286512467</v>
      </c>
      <c r="BH43" s="165"/>
      <c r="BI43" s="165" t="str">
        <f t="shared" si="6"/>
        <v>x2.3</v>
      </c>
      <c r="BJ43" s="126"/>
      <c r="BK43" s="224" t="b">
        <f t="shared" si="7"/>
        <v>1</v>
      </c>
    </row>
    <row r="44" spans="1:63">
      <c r="A44" s="21" t="s">
        <v>127</v>
      </c>
      <c r="B44" s="29" t="s">
        <v>42</v>
      </c>
      <c r="C44" s="72">
        <v>0</v>
      </c>
      <c r="D44" s="97">
        <v>0</v>
      </c>
      <c r="E44" s="97">
        <v>0</v>
      </c>
      <c r="F44" s="97">
        <v>0</v>
      </c>
      <c r="G44" s="92">
        <v>0</v>
      </c>
      <c r="H44" s="97">
        <v>0</v>
      </c>
      <c r="I44" s="97">
        <v>0</v>
      </c>
      <c r="J44" s="97">
        <v>0</v>
      </c>
      <c r="K44" s="97">
        <v>0</v>
      </c>
      <c r="L44" s="92">
        <v>0</v>
      </c>
      <c r="M44" s="135">
        <v>0</v>
      </c>
      <c r="N44" s="135">
        <v>0</v>
      </c>
      <c r="O44" s="135">
        <v>0</v>
      </c>
      <c r="P44" s="135">
        <v>0</v>
      </c>
      <c r="Q44" s="92">
        <v>0</v>
      </c>
      <c r="R44" s="135">
        <v>0</v>
      </c>
      <c r="S44" s="135">
        <v>0</v>
      </c>
      <c r="T44" s="135">
        <v>0</v>
      </c>
      <c r="U44" s="135">
        <v>0</v>
      </c>
      <c r="V44" s="92">
        <v>0</v>
      </c>
      <c r="W44" s="135">
        <v>0</v>
      </c>
      <c r="X44" s="135">
        <v>0</v>
      </c>
      <c r="Y44" s="135">
        <v>0</v>
      </c>
      <c r="Z44" s="135">
        <v>0</v>
      </c>
      <c r="AA44" s="92">
        <v>0</v>
      </c>
      <c r="AB44" s="135">
        <v>0</v>
      </c>
      <c r="AC44" s="135">
        <v>0</v>
      </c>
      <c r="AD44" s="135">
        <v>0</v>
      </c>
      <c r="AE44" s="135">
        <v>0</v>
      </c>
      <c r="AF44" s="92">
        <v>0</v>
      </c>
      <c r="AG44" s="135">
        <v>0</v>
      </c>
      <c r="AH44" s="135">
        <v>0</v>
      </c>
      <c r="AI44" s="135">
        <v>0</v>
      </c>
      <c r="AJ44" s="135">
        <v>0</v>
      </c>
      <c r="AK44" s="92">
        <v>0</v>
      </c>
      <c r="AL44" s="135">
        <v>0</v>
      </c>
      <c r="AM44" s="135">
        <v>0</v>
      </c>
      <c r="AN44" s="135">
        <v>0</v>
      </c>
      <c r="AO44" s="135">
        <v>0</v>
      </c>
      <c r="AP44" s="135">
        <v>0</v>
      </c>
      <c r="AQ44" s="355">
        <v>0</v>
      </c>
      <c r="AR44" s="135">
        <v>0</v>
      </c>
      <c r="AS44" s="416">
        <f t="shared" si="8"/>
        <v>0</v>
      </c>
      <c r="AT44" s="92">
        <v>0</v>
      </c>
      <c r="AU44" s="92">
        <v>0</v>
      </c>
      <c r="AV44" s="135">
        <v>0</v>
      </c>
      <c r="AW44" s="135">
        <v>0</v>
      </c>
      <c r="AX44" s="135">
        <v>0</v>
      </c>
      <c r="AY44" s="135">
        <v>0</v>
      </c>
      <c r="AZ44" s="92">
        <v>0</v>
      </c>
      <c r="BA44" s="135">
        <v>0</v>
      </c>
      <c r="BB44" s="135">
        <v>0</v>
      </c>
      <c r="BC44" s="135">
        <v>0</v>
      </c>
      <c r="BD44" s="135">
        <v>0</v>
      </c>
      <c r="BE44" s="519">
        <v>0</v>
      </c>
      <c r="BF44" s="135"/>
      <c r="BG44" s="165" t="str">
        <f t="shared" si="5"/>
        <v>ns</v>
      </c>
      <c r="BH44" s="165"/>
      <c r="BI44" s="165" t="str">
        <f t="shared" si="6"/>
        <v>ns</v>
      </c>
      <c r="BJ44" s="126"/>
      <c r="BK44" s="224" t="b">
        <f t="shared" si="7"/>
        <v>1</v>
      </c>
    </row>
    <row r="45" spans="1:63">
      <c r="A45" s="21" t="s">
        <v>128</v>
      </c>
      <c r="B45" s="28" t="s">
        <v>44</v>
      </c>
      <c r="C45" s="74">
        <v>581</v>
      </c>
      <c r="D45" s="60">
        <v>708</v>
      </c>
      <c r="E45" s="60">
        <v>561</v>
      </c>
      <c r="F45" s="60">
        <v>614</v>
      </c>
      <c r="G45" s="89">
        <v>2464</v>
      </c>
      <c r="H45" s="60">
        <v>589.93141751992698</v>
      </c>
      <c r="I45" s="60">
        <v>635.008147567283</v>
      </c>
      <c r="J45" s="60">
        <v>636.83392481244402</v>
      </c>
      <c r="K45" s="60">
        <v>747.11837004959102</v>
      </c>
      <c r="L45" s="89">
        <v>2608.8918599492399</v>
      </c>
      <c r="M45" s="134">
        <v>630.86867776528698</v>
      </c>
      <c r="N45" s="134">
        <v>586.53265430054</v>
      </c>
      <c r="O45" s="134">
        <v>630.93841806023602</v>
      </c>
      <c r="P45" s="134">
        <v>718.90092911746103</v>
      </c>
      <c r="Q45" s="89">
        <v>2567.2406792435199</v>
      </c>
      <c r="R45" s="134">
        <v>727.27541426018399</v>
      </c>
      <c r="S45" s="134">
        <v>712.18087504432799</v>
      </c>
      <c r="T45" s="134">
        <v>796.05250735542097</v>
      </c>
      <c r="U45" s="134">
        <v>733.123391815216</v>
      </c>
      <c r="V45" s="89">
        <v>2968.6321884751501</v>
      </c>
      <c r="W45" s="134">
        <v>728.24206912916702</v>
      </c>
      <c r="X45" s="134">
        <v>789.81491714833305</v>
      </c>
      <c r="Y45" s="134">
        <v>818.58772578151002</v>
      </c>
      <c r="Z45" s="134">
        <v>896.22733975555502</v>
      </c>
      <c r="AA45" s="89">
        <v>3232.8720518145701</v>
      </c>
      <c r="AB45" s="134">
        <v>505.28965003442102</v>
      </c>
      <c r="AC45" s="134">
        <v>773.31903897043196</v>
      </c>
      <c r="AD45" s="134">
        <v>728.02452201316203</v>
      </c>
      <c r="AE45" s="134">
        <v>871.16548129652199</v>
      </c>
      <c r="AF45" s="89">
        <v>2877.7986923145399</v>
      </c>
      <c r="AG45" s="134">
        <v>804.885528072037</v>
      </c>
      <c r="AH45" s="134">
        <v>1014.16542252521</v>
      </c>
      <c r="AI45" s="134">
        <v>863.79129744765703</v>
      </c>
      <c r="AJ45" s="134">
        <v>898.45976554200104</v>
      </c>
      <c r="AK45" s="89">
        <v>3581.3020135869101</v>
      </c>
      <c r="AL45" s="134">
        <v>864.10335163568095</v>
      </c>
      <c r="AM45" s="134">
        <v>882.77409860809996</v>
      </c>
      <c r="AN45" s="134">
        <v>824.74761576608205</v>
      </c>
      <c r="AO45" s="134">
        <v>466.53640760686005</v>
      </c>
      <c r="AP45" s="134">
        <v>785.80459074698695</v>
      </c>
      <c r="AQ45" s="354">
        <v>810.89883723298976</v>
      </c>
      <c r="AR45" s="134">
        <v>1150.0669140272901</v>
      </c>
      <c r="AS45" s="354">
        <f t="shared" si="8"/>
        <v>1371.3410260580406</v>
      </c>
      <c r="AT45" s="89">
        <v>3624.7224721760399</v>
      </c>
      <c r="AU45" s="89">
        <v>3531.5503695059901</v>
      </c>
      <c r="AV45" s="134">
        <v>1045.6080690768899</v>
      </c>
      <c r="AW45" s="134">
        <v>1044.6145565259401</v>
      </c>
      <c r="AX45" s="134">
        <v>956.31793322258295</v>
      </c>
      <c r="AY45" s="134">
        <v>847.79659157081505</v>
      </c>
      <c r="AZ45" s="89">
        <v>3894.3371503962298</v>
      </c>
      <c r="BA45" s="134">
        <v>1053.10933203799</v>
      </c>
      <c r="BB45" s="134">
        <v>1149.60445253281</v>
      </c>
      <c r="BC45" s="134">
        <v>1018.7496631823</v>
      </c>
      <c r="BD45" s="134">
        <v>1133.37212256001</v>
      </c>
      <c r="BE45" s="89">
        <v>4354.8355703131201</v>
      </c>
      <c r="BF45" s="510"/>
      <c r="BG45" s="165">
        <f t="shared" si="5"/>
        <v>0.33684439620130413</v>
      </c>
      <c r="BH45" s="165"/>
      <c r="BI45" s="165">
        <f t="shared" si="6"/>
        <v>0.11824821584079759</v>
      </c>
      <c r="BJ45" s="126"/>
      <c r="BK45" s="224" t="b">
        <f t="shared" si="7"/>
        <v>1</v>
      </c>
    </row>
    <row r="46" spans="1:63">
      <c r="A46" s="21" t="s">
        <v>129</v>
      </c>
      <c r="B46" s="29" t="s">
        <v>46</v>
      </c>
      <c r="C46" s="72">
        <v>-205</v>
      </c>
      <c r="D46" s="72">
        <v>-247</v>
      </c>
      <c r="E46" s="72">
        <v>-203</v>
      </c>
      <c r="F46" s="72">
        <v>-189</v>
      </c>
      <c r="G46" s="92">
        <v>-844</v>
      </c>
      <c r="H46" s="72">
        <v>-171.79477071573899</v>
      </c>
      <c r="I46" s="72">
        <v>-178.933370335852</v>
      </c>
      <c r="J46" s="72">
        <v>-148.898935063246</v>
      </c>
      <c r="K46" s="72">
        <v>-273.53251552081502</v>
      </c>
      <c r="L46" s="92">
        <v>-773.15959163565196</v>
      </c>
      <c r="M46" s="136">
        <v>-191.80375045232401</v>
      </c>
      <c r="N46" s="136">
        <v>-100.47114418948</v>
      </c>
      <c r="O46" s="136">
        <v>-112.51165122469899</v>
      </c>
      <c r="P46" s="136">
        <v>-242.25966482521</v>
      </c>
      <c r="Q46" s="92">
        <v>-647.04621069171401</v>
      </c>
      <c r="R46" s="136">
        <v>-209.885290936725</v>
      </c>
      <c r="S46" s="136">
        <v>-147.40710626973899</v>
      </c>
      <c r="T46" s="136">
        <v>-241.66697304919501</v>
      </c>
      <c r="U46" s="136">
        <v>-175.52780657778601</v>
      </c>
      <c r="V46" s="92">
        <v>-774.48717683344398</v>
      </c>
      <c r="W46" s="136">
        <v>-198.672390413231</v>
      </c>
      <c r="X46" s="136">
        <v>-221.44098517304599</v>
      </c>
      <c r="Y46" s="136">
        <v>-237.531314147779</v>
      </c>
      <c r="Z46" s="136">
        <v>-223.79741122578201</v>
      </c>
      <c r="AA46" s="92">
        <v>-881.44210095983794</v>
      </c>
      <c r="AB46" s="136">
        <v>-121.988580511759</v>
      </c>
      <c r="AC46" s="136">
        <v>-201.122375971048</v>
      </c>
      <c r="AD46" s="136">
        <v>-171.651163974263</v>
      </c>
      <c r="AE46" s="136">
        <v>-275.32883760941502</v>
      </c>
      <c r="AF46" s="92">
        <v>-770.09095806648497</v>
      </c>
      <c r="AG46" s="136">
        <v>-178.525829224668</v>
      </c>
      <c r="AH46" s="136">
        <v>-120.69522925362</v>
      </c>
      <c r="AI46" s="136">
        <v>-168.07959334866399</v>
      </c>
      <c r="AJ46" s="136">
        <v>-174.500858467348</v>
      </c>
      <c r="AK46" s="92">
        <v>-641.80151029429999</v>
      </c>
      <c r="AL46" s="136">
        <v>-177.50912822652501</v>
      </c>
      <c r="AM46" s="136">
        <v>-183.495128226525</v>
      </c>
      <c r="AN46" s="136">
        <v>-174.515386702727</v>
      </c>
      <c r="AO46" s="136">
        <v>-142.60356398537098</v>
      </c>
      <c r="AP46" s="136">
        <v>-141.008268086079</v>
      </c>
      <c r="AQ46" s="286">
        <v>-211.16209080343407</v>
      </c>
      <c r="AR46" s="136">
        <v>-331.96907660688402</v>
      </c>
      <c r="AS46" s="286">
        <f t="shared" si="8"/>
        <v>-403.33579957828994</v>
      </c>
      <c r="AT46" s="92">
        <v>-825.00185962221303</v>
      </c>
      <c r="AU46" s="92">
        <v>-940.59658259362004</v>
      </c>
      <c r="AV46" s="136">
        <v>-232.03161849773599</v>
      </c>
      <c r="AW46" s="136">
        <v>-246.190441034419</v>
      </c>
      <c r="AX46" s="136">
        <v>-220.693265846667</v>
      </c>
      <c r="AY46" s="136">
        <v>-172.640473486753</v>
      </c>
      <c r="AZ46" s="92">
        <v>-871.55579886557496</v>
      </c>
      <c r="BA46" s="136">
        <v>-219.54458813187699</v>
      </c>
      <c r="BB46" s="136">
        <v>-282.63843121141298</v>
      </c>
      <c r="BC46" s="136">
        <v>-156.56190260679401</v>
      </c>
      <c r="BD46" s="136">
        <v>-314.67929271051298</v>
      </c>
      <c r="BE46" s="519">
        <v>-973.42421466059704</v>
      </c>
      <c r="BF46" s="136"/>
      <c r="BG46" s="165">
        <f t="shared" si="5"/>
        <v>0.82274345265079951</v>
      </c>
      <c r="BH46" s="165"/>
      <c r="BI46" s="165">
        <f t="shared" si="6"/>
        <v>0.116881117568852</v>
      </c>
      <c r="BJ46" s="126"/>
      <c r="BK46" s="224" t="b">
        <f t="shared" si="7"/>
        <v>1</v>
      </c>
    </row>
    <row r="47" spans="1:63">
      <c r="A47" s="21" t="s">
        <v>130</v>
      </c>
      <c r="B47" s="29" t="s">
        <v>48</v>
      </c>
      <c r="C47" s="72">
        <v>0</v>
      </c>
      <c r="D47" s="97">
        <v>1</v>
      </c>
      <c r="E47" s="97">
        <v>0</v>
      </c>
      <c r="F47" s="97">
        <v>2</v>
      </c>
      <c r="G47" s="92">
        <v>3</v>
      </c>
      <c r="H47" s="97">
        <v>7.0000000000000007E-2</v>
      </c>
      <c r="I47" s="97">
        <v>2.3E-2</v>
      </c>
      <c r="J47" s="97">
        <v>0.29099999999999998</v>
      </c>
      <c r="K47" s="97">
        <v>22.234999999999999</v>
      </c>
      <c r="L47" s="92">
        <v>22.619</v>
      </c>
      <c r="M47" s="135">
        <v>-0.45500000000000002</v>
      </c>
      <c r="N47" s="135">
        <v>30.783000000000001</v>
      </c>
      <c r="O47" s="135">
        <v>-0.60899999999999999</v>
      </c>
      <c r="P47" s="135">
        <v>-8.3550000000000004</v>
      </c>
      <c r="Q47" s="92">
        <v>21.364000000000001</v>
      </c>
      <c r="R47" s="135">
        <v>-0.35599999999999998</v>
      </c>
      <c r="S47" s="135">
        <v>-0.372</v>
      </c>
      <c r="T47" s="135">
        <v>-0.70699999999999996</v>
      </c>
      <c r="U47" s="135">
        <v>-2.5999999999999999E-2</v>
      </c>
      <c r="V47" s="92">
        <v>-1.4610000000000001</v>
      </c>
      <c r="W47" s="135">
        <v>-4.0000000000000001E-3</v>
      </c>
      <c r="X47" s="135">
        <v>8.2469999999999999</v>
      </c>
      <c r="Y47" s="135">
        <v>4.0000000000000001E-3</v>
      </c>
      <c r="Z47" s="135">
        <v>0</v>
      </c>
      <c r="AA47" s="92">
        <v>8.2469999999999999</v>
      </c>
      <c r="AB47" s="135">
        <v>0</v>
      </c>
      <c r="AC47" s="135">
        <v>0</v>
      </c>
      <c r="AD47" s="135">
        <v>0</v>
      </c>
      <c r="AE47" s="135">
        <v>-23.515999999999998</v>
      </c>
      <c r="AF47" s="92">
        <v>-23.515999999999998</v>
      </c>
      <c r="AG47" s="135">
        <v>-5.0519999999999996</v>
      </c>
      <c r="AH47" s="135">
        <v>9.7309999999999999</v>
      </c>
      <c r="AI47" s="135">
        <v>0.68500000000000005</v>
      </c>
      <c r="AJ47" s="135">
        <v>-0.55800000000000005</v>
      </c>
      <c r="AK47" s="92">
        <v>4.806</v>
      </c>
      <c r="AL47" s="135">
        <v>-0.71499999999999997</v>
      </c>
      <c r="AM47" s="135">
        <v>-1.1910000000000001</v>
      </c>
      <c r="AN47" s="135">
        <v>6.5010000000000003</v>
      </c>
      <c r="AO47" s="135">
        <v>11.137</v>
      </c>
      <c r="AP47" s="135">
        <v>113.84699999999999</v>
      </c>
      <c r="AQ47" s="355">
        <v>113.84700000000001</v>
      </c>
      <c r="AR47" s="135">
        <v>3.1789999999999998</v>
      </c>
      <c r="AS47" s="416">
        <f t="shared" si="8"/>
        <v>3.1789999999999736</v>
      </c>
      <c r="AT47" s="92">
        <v>122.812</v>
      </c>
      <c r="AU47" s="92">
        <v>126.97199999999999</v>
      </c>
      <c r="AV47" s="135">
        <v>0</v>
      </c>
      <c r="AW47" s="135">
        <v>1.004</v>
      </c>
      <c r="AX47" s="135">
        <v>0</v>
      </c>
      <c r="AY47" s="135">
        <v>0</v>
      </c>
      <c r="AZ47" s="92">
        <v>1.004</v>
      </c>
      <c r="BA47" s="135">
        <v>0</v>
      </c>
      <c r="BB47" s="135">
        <v>0</v>
      </c>
      <c r="BC47" s="135">
        <v>0</v>
      </c>
      <c r="BD47" s="135">
        <v>0</v>
      </c>
      <c r="BE47" s="519">
        <v>0</v>
      </c>
      <c r="BF47" s="135"/>
      <c r="BG47" s="165" t="str">
        <f t="shared" si="5"/>
        <v>ns</v>
      </c>
      <c r="BH47" s="165"/>
      <c r="BI47" s="165">
        <f t="shared" si="6"/>
        <v>-1</v>
      </c>
      <c r="BJ47" s="126"/>
      <c r="BK47" s="224" t="b">
        <f t="shared" si="7"/>
        <v>1</v>
      </c>
    </row>
    <row r="48" spans="1:63">
      <c r="A48" s="21" t="s">
        <v>131</v>
      </c>
      <c r="B48" s="28" t="s">
        <v>50</v>
      </c>
      <c r="C48" s="74">
        <v>376</v>
      </c>
      <c r="D48" s="74">
        <v>462</v>
      </c>
      <c r="E48" s="60">
        <v>358</v>
      </c>
      <c r="F48" s="60">
        <v>427</v>
      </c>
      <c r="G48" s="89">
        <v>1623</v>
      </c>
      <c r="H48" s="60">
        <v>418.20664680418798</v>
      </c>
      <c r="I48" s="60">
        <v>456.097777231431</v>
      </c>
      <c r="J48" s="60">
        <v>488.22598974919799</v>
      </c>
      <c r="K48" s="60">
        <v>495.82085452877601</v>
      </c>
      <c r="L48" s="89">
        <v>1858.35126831359</v>
      </c>
      <c r="M48" s="134">
        <v>438.60992731296199</v>
      </c>
      <c r="N48" s="134">
        <v>516.84451011106</v>
      </c>
      <c r="O48" s="134">
        <v>517.81776683553699</v>
      </c>
      <c r="P48" s="134">
        <v>468.28626429225199</v>
      </c>
      <c r="Q48" s="89">
        <v>1941.5584685518099</v>
      </c>
      <c r="R48" s="134">
        <v>517.03412332345897</v>
      </c>
      <c r="S48" s="134">
        <v>564.40176877458896</v>
      </c>
      <c r="T48" s="134">
        <v>553.67853430622699</v>
      </c>
      <c r="U48" s="134">
        <v>557.56958523742799</v>
      </c>
      <c r="V48" s="89">
        <v>2192.6840116417002</v>
      </c>
      <c r="W48" s="134">
        <v>529.56567871593597</v>
      </c>
      <c r="X48" s="134">
        <v>576.62093197528702</v>
      </c>
      <c r="Y48" s="134">
        <v>581.06041163373095</v>
      </c>
      <c r="Z48" s="134">
        <v>672.42992852977295</v>
      </c>
      <c r="AA48" s="89">
        <v>2359.67695085473</v>
      </c>
      <c r="AB48" s="134">
        <v>383.30106952266101</v>
      </c>
      <c r="AC48" s="134">
        <v>572.19666299938399</v>
      </c>
      <c r="AD48" s="134">
        <v>556.373358038898</v>
      </c>
      <c r="AE48" s="134">
        <v>572.32064368710701</v>
      </c>
      <c r="AF48" s="89">
        <v>2084.1917342480501</v>
      </c>
      <c r="AG48" s="134">
        <v>621.30769884736901</v>
      </c>
      <c r="AH48" s="134">
        <v>903.20119327159205</v>
      </c>
      <c r="AI48" s="134">
        <v>696.39670409899304</v>
      </c>
      <c r="AJ48" s="134">
        <v>723.40090707465197</v>
      </c>
      <c r="AK48" s="89">
        <v>2944.3065032926102</v>
      </c>
      <c r="AL48" s="134">
        <v>685.879223409156</v>
      </c>
      <c r="AM48" s="134">
        <v>698.08797038157604</v>
      </c>
      <c r="AN48" s="134">
        <v>656.733229063355</v>
      </c>
      <c r="AO48" s="134">
        <v>335.06984362148387</v>
      </c>
      <c r="AP48" s="134">
        <v>758.64332266090798</v>
      </c>
      <c r="AQ48" s="354">
        <v>713.58374642956005</v>
      </c>
      <c r="AR48" s="134">
        <v>821.27683742040301</v>
      </c>
      <c r="AS48" s="354">
        <f t="shared" si="8"/>
        <v>971.1842264797499</v>
      </c>
      <c r="AT48" s="89">
        <v>2922.5326125538199</v>
      </c>
      <c r="AU48" s="89">
        <v>2717.9257869123699</v>
      </c>
      <c r="AV48" s="134">
        <v>813.57645057915101</v>
      </c>
      <c r="AW48" s="134">
        <v>799.42811549152395</v>
      </c>
      <c r="AX48" s="134">
        <v>735.62466737591603</v>
      </c>
      <c r="AY48" s="134">
        <v>675.156118084063</v>
      </c>
      <c r="AZ48" s="89">
        <v>3023.7853515306601</v>
      </c>
      <c r="BA48" s="134">
        <v>833.564743906118</v>
      </c>
      <c r="BB48" s="134">
        <v>866.96602132140094</v>
      </c>
      <c r="BC48" s="134">
        <v>862.18776057550804</v>
      </c>
      <c r="BD48" s="134">
        <v>818.69282984949803</v>
      </c>
      <c r="BE48" s="89">
        <v>3381.4113556525199</v>
      </c>
      <c r="BF48" s="510"/>
      <c r="BG48" s="165">
        <f t="shared" si="5"/>
        <v>0.21259780948554385</v>
      </c>
      <c r="BH48" s="165"/>
      <c r="BI48" s="165">
        <f t="shared" si="6"/>
        <v>0.11827096256711056</v>
      </c>
      <c r="BJ48" s="126"/>
      <c r="BK48" s="224" t="b">
        <f t="shared" si="7"/>
        <v>1</v>
      </c>
    </row>
    <row r="49" spans="1:63">
      <c r="A49" s="21" t="s">
        <v>132</v>
      </c>
      <c r="B49" s="29" t="s">
        <v>52</v>
      </c>
      <c r="C49" s="91">
        <v>-33</v>
      </c>
      <c r="D49" s="91">
        <v>-35</v>
      </c>
      <c r="E49" s="91">
        <v>-31</v>
      </c>
      <c r="F49" s="91">
        <v>-36</v>
      </c>
      <c r="G49" s="92">
        <v>-135</v>
      </c>
      <c r="H49" s="91">
        <v>-39.392926010025199</v>
      </c>
      <c r="I49" s="91">
        <v>-41.149315261854902</v>
      </c>
      <c r="J49" s="91">
        <v>-40.133628319448903</v>
      </c>
      <c r="K49" s="91">
        <v>-47.881419470914899</v>
      </c>
      <c r="L49" s="92">
        <v>-168.557289062244</v>
      </c>
      <c r="M49" s="135">
        <v>-40.920055497453298</v>
      </c>
      <c r="N49" s="135">
        <v>-50.826054650415998</v>
      </c>
      <c r="O49" s="135">
        <v>-63.091984812456602</v>
      </c>
      <c r="P49" s="135">
        <v>-67.060920302607101</v>
      </c>
      <c r="Q49" s="92">
        <v>-221.89901526293301</v>
      </c>
      <c r="R49" s="135">
        <v>-73.663763568722601</v>
      </c>
      <c r="S49" s="135">
        <v>-81.679164731362107</v>
      </c>
      <c r="T49" s="135">
        <v>-69.846343669465199</v>
      </c>
      <c r="U49" s="135">
        <v>-59.548322902396201</v>
      </c>
      <c r="V49" s="92">
        <v>-284.73759487194599</v>
      </c>
      <c r="W49" s="135">
        <v>-76.851958773237698</v>
      </c>
      <c r="X49" s="135">
        <v>-80.404046361948602</v>
      </c>
      <c r="Y49" s="135">
        <v>-79.244172340846404</v>
      </c>
      <c r="Z49" s="135">
        <v>-89.581288113302605</v>
      </c>
      <c r="AA49" s="92">
        <v>-326.08146558933498</v>
      </c>
      <c r="AB49" s="135">
        <v>-65.420965470775002</v>
      </c>
      <c r="AC49" s="135">
        <v>-74.010481587162104</v>
      </c>
      <c r="AD49" s="135">
        <v>-115.925310569939</v>
      </c>
      <c r="AE49" s="135">
        <v>-123.166921048596</v>
      </c>
      <c r="AF49" s="92">
        <v>-378.52367867647303</v>
      </c>
      <c r="AG49" s="135">
        <v>-114.34222478106599</v>
      </c>
      <c r="AH49" s="135">
        <v>-164.775838608566</v>
      </c>
      <c r="AI49" s="135">
        <v>-123.133983766751</v>
      </c>
      <c r="AJ49" s="135">
        <v>-121.768429483037</v>
      </c>
      <c r="AK49" s="92">
        <v>-524.02047663941903</v>
      </c>
      <c r="AL49" s="135">
        <v>-119.657644334019</v>
      </c>
      <c r="AM49" s="135">
        <v>-119.7051697075</v>
      </c>
      <c r="AN49" s="135">
        <v>-93.429288394799201</v>
      </c>
      <c r="AO49" s="135">
        <v>-93.489418032512987</v>
      </c>
      <c r="AP49" s="135">
        <v>-106.64121656434</v>
      </c>
      <c r="AQ49" s="355">
        <v>-106.34747783439502</v>
      </c>
      <c r="AR49" s="135">
        <v>-116.575585819127</v>
      </c>
      <c r="AS49" s="416">
        <f t="shared" si="8"/>
        <v>-116.57932933377194</v>
      </c>
      <c r="AT49" s="92">
        <v>-436.30373511228498</v>
      </c>
      <c r="AU49" s="92">
        <v>-436.12139490817998</v>
      </c>
      <c r="AV49" s="135">
        <v>-115.254857742128</v>
      </c>
      <c r="AW49" s="135">
        <v>-123.435804423055</v>
      </c>
      <c r="AX49" s="135">
        <v>-114.318452904464</v>
      </c>
      <c r="AY49" s="135">
        <v>-129.51337913520399</v>
      </c>
      <c r="AZ49" s="92">
        <v>-482.522494204851</v>
      </c>
      <c r="BA49" s="135">
        <v>-117.236912912511</v>
      </c>
      <c r="BB49" s="135">
        <v>-130.56980490842301</v>
      </c>
      <c r="BC49" s="135">
        <v>-134.51701920528799</v>
      </c>
      <c r="BD49" s="135">
        <v>-123.770292065943</v>
      </c>
      <c r="BE49" s="519">
        <v>-506.09402909216499</v>
      </c>
      <c r="BF49" s="135"/>
      <c r="BG49" s="165">
        <f t="shared" si="5"/>
        <v>-4.4343581393745946E-2</v>
      </c>
      <c r="BH49" s="165"/>
      <c r="BI49" s="165">
        <f t="shared" si="6"/>
        <v>4.8850644623640971E-2</v>
      </c>
      <c r="BJ49" s="126"/>
      <c r="BK49" s="224" t="b">
        <f t="shared" si="7"/>
        <v>1</v>
      </c>
    </row>
    <row r="50" spans="1:63">
      <c r="A50" s="21" t="s">
        <v>133</v>
      </c>
      <c r="B50" s="36" t="s">
        <v>54</v>
      </c>
      <c r="C50" s="61">
        <v>343</v>
      </c>
      <c r="D50" s="61">
        <v>427</v>
      </c>
      <c r="E50" s="61">
        <v>327</v>
      </c>
      <c r="F50" s="61">
        <v>391</v>
      </c>
      <c r="G50" s="89">
        <v>1488</v>
      </c>
      <c r="H50" s="61">
        <v>378.81372079416298</v>
      </c>
      <c r="I50" s="61">
        <v>414.94846196957599</v>
      </c>
      <c r="J50" s="61">
        <v>448.09236142974902</v>
      </c>
      <c r="K50" s="61">
        <v>447.93943505786098</v>
      </c>
      <c r="L50" s="89">
        <v>1689.79397925135</v>
      </c>
      <c r="M50" s="137">
        <v>397.68987181550898</v>
      </c>
      <c r="N50" s="137">
        <v>466.01845546064402</v>
      </c>
      <c r="O50" s="137">
        <v>454.72578202308</v>
      </c>
      <c r="P50" s="137">
        <v>401.22534398964501</v>
      </c>
      <c r="Q50" s="89">
        <v>1719.6594532888801</v>
      </c>
      <c r="R50" s="137">
        <v>443.370359754736</v>
      </c>
      <c r="S50" s="137">
        <v>482.722604043226</v>
      </c>
      <c r="T50" s="137">
        <v>483.83219063676302</v>
      </c>
      <c r="U50" s="137">
        <v>498.02126233503202</v>
      </c>
      <c r="V50" s="89">
        <v>1907.9464167697599</v>
      </c>
      <c r="W50" s="137">
        <v>452.71371994269902</v>
      </c>
      <c r="X50" s="137">
        <v>496.216885613339</v>
      </c>
      <c r="Y50" s="137">
        <v>501.81623929288497</v>
      </c>
      <c r="Z50" s="137">
        <v>582.84864041646995</v>
      </c>
      <c r="AA50" s="89">
        <v>2033.5954852653899</v>
      </c>
      <c r="AB50" s="137">
        <v>317.88010405188601</v>
      </c>
      <c r="AC50" s="137">
        <v>498.18618141222299</v>
      </c>
      <c r="AD50" s="137">
        <v>440.44804746895801</v>
      </c>
      <c r="AE50" s="137">
        <v>449.153722638511</v>
      </c>
      <c r="AF50" s="89">
        <v>1705.66805557158</v>
      </c>
      <c r="AG50" s="137">
        <v>506.96547406630299</v>
      </c>
      <c r="AH50" s="137">
        <v>738.42535466302604</v>
      </c>
      <c r="AI50" s="137">
        <v>573.26272033224097</v>
      </c>
      <c r="AJ50" s="137">
        <v>601.63247759161595</v>
      </c>
      <c r="AK50" s="89">
        <v>2420.2860266531902</v>
      </c>
      <c r="AL50" s="137">
        <v>566.22157907513702</v>
      </c>
      <c r="AM50" s="137">
        <v>578.38280067407595</v>
      </c>
      <c r="AN50" s="137">
        <v>563.30394066855604</v>
      </c>
      <c r="AO50" s="137">
        <v>241.58042558897102</v>
      </c>
      <c r="AP50" s="137">
        <v>652.00210609656801</v>
      </c>
      <c r="AQ50" s="354">
        <v>607.2362685951631</v>
      </c>
      <c r="AR50" s="137">
        <v>704.701251601276</v>
      </c>
      <c r="AS50" s="354">
        <f t="shared" si="8"/>
        <v>854.60489714597986</v>
      </c>
      <c r="AT50" s="89">
        <v>2486.2288774415401</v>
      </c>
      <c r="AU50" s="89">
        <v>2281.80439200419</v>
      </c>
      <c r="AV50" s="137">
        <v>698.32159283702299</v>
      </c>
      <c r="AW50" s="137">
        <v>675.99231106846901</v>
      </c>
      <c r="AX50" s="137">
        <v>621.30621447145302</v>
      </c>
      <c r="AY50" s="137">
        <v>545.64273894885901</v>
      </c>
      <c r="AZ50" s="89">
        <v>2541.2628573257998</v>
      </c>
      <c r="BA50" s="137">
        <v>716.32783099360597</v>
      </c>
      <c r="BB50" s="137">
        <v>736.39621641297799</v>
      </c>
      <c r="BC50" s="137">
        <v>727.67074137022098</v>
      </c>
      <c r="BD50" s="137">
        <v>694.92253778355303</v>
      </c>
      <c r="BE50" s="89">
        <v>2875.31732656036</v>
      </c>
      <c r="BF50" s="511"/>
      <c r="BG50" s="165">
        <f t="shared" si="5"/>
        <v>0.27358523843324778</v>
      </c>
      <c r="BH50" s="165"/>
      <c r="BI50" s="165">
        <f t="shared" si="6"/>
        <v>0.13145215115058573</v>
      </c>
      <c r="BJ50" s="126"/>
      <c r="BK50" s="224" t="b">
        <f>ROUND(BE50,1)=ROUND((BA50+BB50+BC50+BD50),1)</f>
        <v>1</v>
      </c>
    </row>
    <row r="51" spans="1:63">
      <c r="A51" s="21"/>
      <c r="B51" s="84"/>
      <c r="C51" s="84"/>
      <c r="D51" s="84"/>
      <c r="E51" s="84"/>
      <c r="F51" s="84"/>
      <c r="G51" s="84"/>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T51"/>
      <c r="AU51" s="131"/>
      <c r="AV51"/>
      <c r="AW51"/>
      <c r="AX51"/>
      <c r="AY51"/>
      <c r="AZ51"/>
      <c r="BA51"/>
      <c r="BB51"/>
      <c r="BC51"/>
      <c r="BD51"/>
      <c r="BF51"/>
      <c r="BG51" s="165"/>
      <c r="BH51" s="165"/>
      <c r="BI51" s="165"/>
      <c r="BJ51" s="126"/>
      <c r="BK51" s="224"/>
    </row>
    <row r="52" spans="1:63" ht="16.5" thickBot="1">
      <c r="A52" s="21"/>
      <c r="B52" s="98" t="s">
        <v>134</v>
      </c>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417"/>
      <c r="AT52" s="99"/>
      <c r="AU52" s="141"/>
      <c r="AV52" s="99"/>
      <c r="AW52" s="99"/>
      <c r="AX52" s="99"/>
      <c r="AY52" s="99"/>
      <c r="AZ52" s="99"/>
      <c r="BA52" s="99"/>
      <c r="BB52" s="99"/>
      <c r="BC52" s="99"/>
      <c r="BD52" s="99"/>
      <c r="BE52" s="417"/>
      <c r="BF52" s="234"/>
      <c r="BG52" s="378"/>
      <c r="BH52" s="378"/>
      <c r="BI52" s="520"/>
      <c r="BJ52" s="378"/>
      <c r="BK52" s="378"/>
    </row>
    <row r="53" spans="1:63">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8" t="s">
        <v>596</v>
      </c>
      <c r="AN53" s="131"/>
      <c r="AO53" s="138" t="s">
        <v>596</v>
      </c>
      <c r="AP53" s="131"/>
      <c r="AQ53" s="138" t="str">
        <f>+$AM$13</f>
        <v>IFRS 17</v>
      </c>
      <c r="AR53" s="131"/>
      <c r="AS53" s="418" t="str">
        <f>+$AM$13</f>
        <v>IFRS 17</v>
      </c>
      <c r="AT53" s="131"/>
      <c r="AU53" s="138" t="s">
        <v>596</v>
      </c>
      <c r="AV53" s="131"/>
      <c r="AW53" s="131"/>
      <c r="AX53" s="131"/>
      <c r="AY53" s="131"/>
      <c r="AZ53" s="131"/>
      <c r="BA53" s="131"/>
      <c r="BB53" s="131"/>
      <c r="BC53" s="131"/>
      <c r="BD53" s="131"/>
      <c r="BE53" s="410"/>
      <c r="BF53" s="131"/>
      <c r="BG53" s="168"/>
      <c r="BH53" s="168"/>
      <c r="BI53" s="168"/>
      <c r="BJ53" s="126"/>
      <c r="BK53" s="224"/>
    </row>
    <row r="54" spans="1:63" ht="25.5">
      <c r="A54" s="21"/>
      <c r="B54" s="100" t="s">
        <v>24</v>
      </c>
      <c r="C54" s="101" t="s">
        <v>100</v>
      </c>
      <c r="D54" s="101" t="s">
        <v>101</v>
      </c>
      <c r="E54" s="101" t="s">
        <v>102</v>
      </c>
      <c r="F54" s="101" t="s">
        <v>103</v>
      </c>
      <c r="G54" s="101" t="s">
        <v>104</v>
      </c>
      <c r="H54" s="101" t="s">
        <v>483</v>
      </c>
      <c r="I54" s="101" t="s">
        <v>484</v>
      </c>
      <c r="J54" s="101" t="s">
        <v>485</v>
      </c>
      <c r="K54" s="101" t="s">
        <v>486</v>
      </c>
      <c r="L54" s="101" t="s">
        <v>487</v>
      </c>
      <c r="M54" s="138" t="s">
        <v>488</v>
      </c>
      <c r="N54" s="138" t="s">
        <v>489</v>
      </c>
      <c r="O54" s="138" t="s">
        <v>490</v>
      </c>
      <c r="P54" s="138" t="s">
        <v>491</v>
      </c>
      <c r="Q54" s="101" t="s">
        <v>492</v>
      </c>
      <c r="R54" s="138" t="s">
        <v>493</v>
      </c>
      <c r="S54" s="138" t="s">
        <v>494</v>
      </c>
      <c r="T54" s="138" t="s">
        <v>495</v>
      </c>
      <c r="U54" s="138" t="s">
        <v>496</v>
      </c>
      <c r="V54" s="101" t="s">
        <v>497</v>
      </c>
      <c r="W54" s="138" t="s">
        <v>498</v>
      </c>
      <c r="X54" s="138" t="s">
        <v>499</v>
      </c>
      <c r="Y54" s="138" t="s">
        <v>500</v>
      </c>
      <c r="Z54" s="138" t="s">
        <v>501</v>
      </c>
      <c r="AA54" s="138" t="s">
        <v>502</v>
      </c>
      <c r="AB54" s="138" t="s">
        <v>503</v>
      </c>
      <c r="AC54" s="138" t="s">
        <v>504</v>
      </c>
      <c r="AD54" s="138" t="s">
        <v>505</v>
      </c>
      <c r="AE54" s="138" t="s">
        <v>506</v>
      </c>
      <c r="AF54" s="138" t="s">
        <v>507</v>
      </c>
      <c r="AG54" s="138" t="s">
        <v>508</v>
      </c>
      <c r="AH54" s="138" t="s">
        <v>509</v>
      </c>
      <c r="AI54" s="138" t="s">
        <v>510</v>
      </c>
      <c r="AJ54" s="138" t="s">
        <v>511</v>
      </c>
      <c r="AK54" s="138" t="s">
        <v>512</v>
      </c>
      <c r="AL54" s="138" t="s">
        <v>513</v>
      </c>
      <c r="AM54" s="138" t="s">
        <v>513</v>
      </c>
      <c r="AN54" s="138" t="s">
        <v>570</v>
      </c>
      <c r="AO54" s="138" t="s">
        <v>570</v>
      </c>
      <c r="AP54" s="138" t="s">
        <v>574</v>
      </c>
      <c r="AQ54" s="138" t="s">
        <v>574</v>
      </c>
      <c r="AR54" s="138" t="s">
        <v>599</v>
      </c>
      <c r="AS54" s="418" t="str">
        <f>AS14</f>
        <v>Q4-22
Stated</v>
      </c>
      <c r="AT54" s="138" t="s">
        <v>600</v>
      </c>
      <c r="AU54" s="138" t="s">
        <v>600</v>
      </c>
      <c r="AV54" s="138" t="s">
        <v>605</v>
      </c>
      <c r="AW54" s="138" t="s">
        <v>614</v>
      </c>
      <c r="AX54" s="138" t="s">
        <v>620</v>
      </c>
      <c r="AY54" s="138" t="s">
        <v>627</v>
      </c>
      <c r="AZ54" s="138" t="s">
        <v>628</v>
      </c>
      <c r="BA54" s="138" t="s">
        <v>647</v>
      </c>
      <c r="BB54" s="138" t="s">
        <v>644</v>
      </c>
      <c r="BC54" s="138" t="s">
        <v>654</v>
      </c>
      <c r="BD54" s="138" t="str">
        <f>BD$14</f>
        <v>Q4-24
Stated</v>
      </c>
      <c r="BE54" s="418" t="str">
        <f t="shared" ref="BE54" si="9">BE$14</f>
        <v>FY-2024
Stated</v>
      </c>
      <c r="BF54" s="138"/>
      <c r="BG54" s="379" t="str">
        <f>LEFT($AY:$AY,2)&amp;"/"&amp;LEFT(BD:BD,2)</f>
        <v>Q4/Q4</v>
      </c>
      <c r="BH54" s="379"/>
      <c r="BI54" s="379" t="str">
        <f>LEFT($AK:$AK,2)&amp;"/"&amp;LEFT(BE:BE,2)</f>
        <v>FY/FY</v>
      </c>
      <c r="BJ54" s="126"/>
      <c r="BK54" s="224"/>
    </row>
    <row r="55" spans="1:63">
      <c r="A55" s="21"/>
      <c r="B55" s="26"/>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10"/>
      <c r="AT55" s="131"/>
      <c r="AU55" s="131"/>
      <c r="AV55" s="131"/>
      <c r="AW55" s="131"/>
      <c r="AX55" s="131"/>
      <c r="AY55" s="131"/>
      <c r="AZ55" s="131"/>
      <c r="BA55" s="131"/>
      <c r="BB55" s="131"/>
      <c r="BC55" s="131"/>
      <c r="BD55" s="131"/>
      <c r="BE55" s="410"/>
      <c r="BF55" s="131"/>
      <c r="BG55" s="348"/>
      <c r="BH55" s="348"/>
      <c r="BI55" s="348"/>
      <c r="BJ55" s="126"/>
      <c r="BK55" s="224"/>
    </row>
    <row r="56" spans="1:63">
      <c r="A56" s="21" t="s">
        <v>135</v>
      </c>
      <c r="B56" s="28" t="s">
        <v>26</v>
      </c>
      <c r="C56" s="60">
        <v>566</v>
      </c>
      <c r="D56" s="60">
        <v>541</v>
      </c>
      <c r="E56" s="60">
        <v>556</v>
      </c>
      <c r="F56" s="60">
        <v>526</v>
      </c>
      <c r="G56" s="61">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558.48322066789694</v>
      </c>
      <c r="AD56" s="139">
        <v>610.21552326533799</v>
      </c>
      <c r="AE56" s="139">
        <v>712.66747553563198</v>
      </c>
      <c r="AF56" s="61">
        <v>2392.2825355536702</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7">
        <v>538.01618704940904</v>
      </c>
      <c r="AR56" s="139">
        <v>909.60287297233003</v>
      </c>
      <c r="AS56" s="287">
        <f>AU56-AM56-AO56-AQ56</f>
        <v>988.27562172787009</v>
      </c>
      <c r="AT56" s="61">
        <v>2899.9901293256298</v>
      </c>
      <c r="AU56" s="61">
        <v>2276.3966633803602</v>
      </c>
      <c r="AV56" s="139">
        <v>711.35783705261099</v>
      </c>
      <c r="AW56" s="139">
        <v>667.778122108292</v>
      </c>
      <c r="AX56" s="139">
        <v>642.54372271361296</v>
      </c>
      <c r="AY56" s="139">
        <v>521.08259526849099</v>
      </c>
      <c r="AZ56" s="61">
        <v>2542.7622771430101</v>
      </c>
      <c r="BA56" s="139">
        <v>722.01901565210096</v>
      </c>
      <c r="BB56" s="139">
        <v>773.55567224183903</v>
      </c>
      <c r="BC56" s="139">
        <v>634.86536281183396</v>
      </c>
      <c r="BD56" s="139">
        <v>714.63228930687399</v>
      </c>
      <c r="BE56" s="61">
        <v>2845.0723400126499</v>
      </c>
      <c r="BF56" s="512"/>
      <c r="BG56" s="165">
        <f t="shared" ref="BG56:BG68" si="10">IF(ISERROR($BD56/AY56),"ns",IF($BD56/AY56&gt;200%,"x"&amp;(ROUND($BD56/AY56,1)),IF($BD56/AY56&lt;0,"ns",$BD56/AY56-1)))</f>
        <v>0.37143764884078556</v>
      </c>
      <c r="BH56" s="165"/>
      <c r="BI56" s="165">
        <f t="shared" ref="BI56:BI68" si="11">IF(ISERROR($BE56/AZ56),"ns",IF($BE56/AZ56&gt;200%,"x"&amp;(ROUND($BE56/AZ56,1)),IF($BE56/AZ56&lt;0,"ns",$BE56/AZ56-1)))</f>
        <v>0.11889041519418342</v>
      </c>
      <c r="BJ56" s="126"/>
      <c r="BK56" s="224" t="b">
        <f>ROUND(BE56,1)=ROUND((BA56+BB56+BC56+BD56),1)</f>
        <v>1</v>
      </c>
    </row>
    <row r="57" spans="1:63">
      <c r="A57" s="21" t="s">
        <v>136</v>
      </c>
      <c r="B57" s="29" t="s">
        <v>28</v>
      </c>
      <c r="C57" s="97">
        <v>-216</v>
      </c>
      <c r="D57" s="97">
        <v>-152</v>
      </c>
      <c r="E57" s="97">
        <v>-149</v>
      </c>
      <c r="F57" s="97">
        <v>-144</v>
      </c>
      <c r="G57" s="102">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-285.88086667118603</v>
      </c>
      <c r="AC57" s="91">
        <v>-166.956210105211</v>
      </c>
      <c r="AD57" s="91">
        <v>-167.56263489540399</v>
      </c>
      <c r="AE57" s="91">
        <v>-179.23790182259901</v>
      </c>
      <c r="AF57" s="92">
        <v>-799.63761349440097</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2">
        <v>-89.544972013665983</v>
      </c>
      <c r="AR57" s="91">
        <v>-168.980957726573</v>
      </c>
      <c r="AS57" s="414">
        <f t="shared" ref="AS57:AS68" si="12">AU57-AM57-AO57-AQ57</f>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s="91">
        <v>-76.603154826927806</v>
      </c>
      <c r="BE57" s="519">
        <v>-340.59619302656898</v>
      </c>
      <c r="BF57" s="91"/>
      <c r="BG57" s="165">
        <f t="shared" si="10"/>
        <v>2.7241946213741208E-2</v>
      </c>
      <c r="BH57" s="165"/>
      <c r="BI57" s="165">
        <f t="shared" si="11"/>
        <v>9.3059607280034928E-2</v>
      </c>
      <c r="BJ57" s="126"/>
      <c r="BK57" s="224" t="b">
        <f t="shared" ref="BK57:BK68" si="13">ROUND(BE57,1)=ROUND((BA57+BB57+BC57+BD57),1)</f>
        <v>1</v>
      </c>
    </row>
    <row r="58" spans="1:63">
      <c r="A58" s="21" t="s">
        <v>137</v>
      </c>
      <c r="B58" s="28" t="s">
        <v>32</v>
      </c>
      <c r="C58" s="60">
        <v>350</v>
      </c>
      <c r="D58" s="60">
        <v>389</v>
      </c>
      <c r="E58" s="60">
        <v>407</v>
      </c>
      <c r="F58" s="60">
        <v>382</v>
      </c>
      <c r="G58" s="61">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225.03544941361099</v>
      </c>
      <c r="AC58" s="139">
        <v>391.52701056268597</v>
      </c>
      <c r="AD58" s="139">
        <v>442.65288836993398</v>
      </c>
      <c r="AE58" s="139">
        <v>533.42957371303203</v>
      </c>
      <c r="AF58" s="61">
        <v>1592.6449220592599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7">
        <v>448.47121503574806</v>
      </c>
      <c r="AR58" s="139">
        <v>740.62191524575906</v>
      </c>
      <c r="AS58" s="287">
        <f t="shared" si="12"/>
        <v>962.00102727651995</v>
      </c>
      <c r="AT58" s="61">
        <v>2114.19520751047</v>
      </c>
      <c r="AU58" s="61">
        <v>2021.1281048404301</v>
      </c>
      <c r="AV58" s="139">
        <v>629.60715997318198</v>
      </c>
      <c r="AW58" s="139">
        <v>593.42417635032905</v>
      </c>
      <c r="AX58" s="139">
        <v>561.62110284759206</v>
      </c>
      <c r="AY58" s="139">
        <v>446.51091806111498</v>
      </c>
      <c r="AZ58" s="61">
        <v>2231.1633572322198</v>
      </c>
      <c r="BA58" s="139">
        <v>630.61923919965602</v>
      </c>
      <c r="BB58" s="139">
        <v>686.02053659786304</v>
      </c>
      <c r="BC58" s="139">
        <v>549.80723670861198</v>
      </c>
      <c r="BD58" s="139">
        <v>638.02913447994604</v>
      </c>
      <c r="BE58" s="61">
        <v>2504.47614698608</v>
      </c>
      <c r="BF58" s="512"/>
      <c r="BG58" s="165">
        <f t="shared" si="10"/>
        <v>0.42892168740343672</v>
      </c>
      <c r="BH58" s="165"/>
      <c r="BI58" s="165">
        <f t="shared" si="11"/>
        <v>0.12249788383621873</v>
      </c>
      <c r="BJ58" s="126"/>
      <c r="BK58" s="224" t="b">
        <f t="shared" si="13"/>
        <v>1</v>
      </c>
    </row>
    <row r="59" spans="1:63">
      <c r="A59" s="21" t="s">
        <v>138</v>
      </c>
      <c r="B59" s="29" t="s">
        <v>34</v>
      </c>
      <c r="C59" s="97">
        <v>0</v>
      </c>
      <c r="D59" s="97">
        <v>66</v>
      </c>
      <c r="E59" s="97">
        <v>-66</v>
      </c>
      <c r="F59" s="97">
        <v>0</v>
      </c>
      <c r="G59" s="102">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70.399617262248199</v>
      </c>
      <c r="AD59" s="91">
        <v>-27.373865969705701</v>
      </c>
      <c r="AE59" s="91">
        <v>-35.9470619939068</v>
      </c>
      <c r="AF59" s="92">
        <v>0.200941336518592</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2">
        <v>0.30801326135731477</v>
      </c>
      <c r="AR59" s="91">
        <v>-1.16915727084742</v>
      </c>
      <c r="AS59" s="414">
        <f t="shared" si="12"/>
        <v>-1.2561572708474249</v>
      </c>
      <c r="AT59" s="92">
        <v>-1.0707968377272501</v>
      </c>
      <c r="AU59" s="92">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s="91">
        <v>-5.5290444561368401</v>
      </c>
      <c r="BE59" s="519">
        <v>-4.20341839651232</v>
      </c>
      <c r="BF59" s="91"/>
      <c r="BG59" s="165" t="str">
        <f t="shared" si="10"/>
        <v>ns</v>
      </c>
      <c r="BH59" s="165"/>
      <c r="BI59" s="165" t="str">
        <f t="shared" si="11"/>
        <v>ns</v>
      </c>
      <c r="BJ59" s="126"/>
      <c r="BK59" s="224" t="b">
        <f t="shared" si="13"/>
        <v>1</v>
      </c>
    </row>
    <row r="60" spans="1:63">
      <c r="A60" s="21" t="s">
        <v>139</v>
      </c>
      <c r="B60" s="29" t="s">
        <v>38</v>
      </c>
      <c r="C60" s="97">
        <v>0</v>
      </c>
      <c r="D60" s="97">
        <v>0</v>
      </c>
      <c r="E60" s="97">
        <v>0</v>
      </c>
      <c r="F60" s="97">
        <v>0</v>
      </c>
      <c r="G60" s="102">
        <v>0</v>
      </c>
      <c r="H60" s="97">
        <v>4.6879482881740801E-4</v>
      </c>
      <c r="I60" s="97">
        <v>-4.2875860662619503E-3</v>
      </c>
      <c r="J60" s="72">
        <v>1.20598046123519E-4</v>
      </c>
      <c r="K60" s="72">
        <v>-6.3794484313971197E-3</v>
      </c>
      <c r="L60" s="102">
        <v>-1.0077641622718099E-2</v>
      </c>
      <c r="M60" s="136">
        <v>-3.3448137522940698E-3</v>
      </c>
      <c r="N60" s="136">
        <v>-1.6382489336170601E-3</v>
      </c>
      <c r="O60" s="136">
        <v>-1.74849071758217E-3</v>
      </c>
      <c r="P60" s="136">
        <v>2.3084108906937199E-4</v>
      </c>
      <c r="Q60" s="102">
        <v>-6.5007123144239396E-3</v>
      </c>
      <c r="R60" s="136">
        <v>9.6365832822289097E-4</v>
      </c>
      <c r="S60" s="136">
        <v>1.4615758812722101E-3</v>
      </c>
      <c r="T60" s="136">
        <v>-7.5631253620304104E-4</v>
      </c>
      <c r="U60" s="136">
        <v>1.2036981218298E-2</v>
      </c>
      <c r="V60" s="102">
        <v>1.3705902891590099E-2</v>
      </c>
      <c r="W60" s="136">
        <v>-1.0565792024203799E-3</v>
      </c>
      <c r="X60" s="136">
        <v>6.0684690233347299E-4</v>
      </c>
      <c r="Y60" s="136">
        <v>-4.5502676999276404E-3</v>
      </c>
      <c r="Z60" s="136">
        <v>5.0000000000236496E-3</v>
      </c>
      <c r="AA60" s="102">
        <v>9.0949470177292794E-15</v>
      </c>
      <c r="AB60" s="136">
        <v>0</v>
      </c>
      <c r="AC60" s="136">
        <v>9.9999999998289001E-4</v>
      </c>
      <c r="AD60" s="136">
        <v>-9.9999999999494092E-4</v>
      </c>
      <c r="AE60" s="136">
        <v>7.5033312896266599E-15</v>
      </c>
      <c r="AF60" s="102">
        <v>-4.5474735088646397E-15</v>
      </c>
      <c r="AG60" s="136">
        <v>2.2737367544323199E-15</v>
      </c>
      <c r="AH60" s="136">
        <v>3.6379788070917099E-15</v>
      </c>
      <c r="AI60" s="136">
        <v>-2.99999999997726E-3</v>
      </c>
      <c r="AJ60" s="136">
        <v>2.9999997928753098E-3</v>
      </c>
      <c r="AK60" s="102">
        <v>-2.0711013348773101E-10</v>
      </c>
      <c r="AL60" s="136">
        <v>9.999999999934059E-4</v>
      </c>
      <c r="AM60" s="136">
        <v>1E-3</v>
      </c>
      <c r="AN60" s="136">
        <v>-2.00000000002433E-3</v>
      </c>
      <c r="AO60" s="136">
        <v>-1E-3</v>
      </c>
      <c r="AP60" s="136">
        <v>1.0000000000745799E-3</v>
      </c>
      <c r="AQ60" s="286">
        <v>0</v>
      </c>
      <c r="AR60" s="136">
        <v>-6.1845639720559099E-14</v>
      </c>
      <c r="AS60" s="286">
        <f t="shared" si="12"/>
        <v>0</v>
      </c>
      <c r="AT60" s="102">
        <v>-5.0931703299284001E-14</v>
      </c>
      <c r="AU60" s="102">
        <v>0</v>
      </c>
      <c r="AV60" s="136">
        <v>0</v>
      </c>
      <c r="AW60" s="136">
        <v>0</v>
      </c>
      <c r="AX60" s="136">
        <v>0</v>
      </c>
      <c r="AY60" s="136">
        <v>0</v>
      </c>
      <c r="AZ60" s="102">
        <v>0</v>
      </c>
      <c r="BA60" s="136">
        <v>0</v>
      </c>
      <c r="BB60" s="136">
        <v>0</v>
      </c>
      <c r="BC60" s="136">
        <v>0</v>
      </c>
      <c r="BD60" s="136">
        <v>0</v>
      </c>
      <c r="BE60" s="63">
        <v>0</v>
      </c>
      <c r="BF60" s="136"/>
      <c r="BG60" s="165" t="str">
        <f t="shared" si="10"/>
        <v>ns</v>
      </c>
      <c r="BH60" s="165"/>
      <c r="BI60" s="165" t="str">
        <f t="shared" si="11"/>
        <v>ns</v>
      </c>
      <c r="BJ60" s="126"/>
      <c r="BK60" s="224" t="b">
        <f t="shared" si="13"/>
        <v>1</v>
      </c>
    </row>
    <row r="61" spans="1:63">
      <c r="A61" s="21" t="s">
        <v>140</v>
      </c>
      <c r="B61" s="29" t="s">
        <v>40</v>
      </c>
      <c r="C61" s="97">
        <v>0</v>
      </c>
      <c r="D61" s="97">
        <v>0</v>
      </c>
      <c r="E61" s="97">
        <v>0</v>
      </c>
      <c r="F61" s="97">
        <v>-5</v>
      </c>
      <c r="G61" s="102">
        <v>-5</v>
      </c>
      <c r="H61" s="97">
        <v>0</v>
      </c>
      <c r="I61" s="97">
        <v>-1.4E-2</v>
      </c>
      <c r="J61" s="72">
        <v>-8.0000000000000002E-3</v>
      </c>
      <c r="K61" s="72">
        <v>-2.0790000000000002</v>
      </c>
      <c r="L61" s="102">
        <v>-2.101</v>
      </c>
      <c r="M61" s="136">
        <v>-4.0000000000000001E-3</v>
      </c>
      <c r="N61" s="136">
        <v>-3.6805259474850501E-4</v>
      </c>
      <c r="O61" s="136">
        <v>-2.39910532740128E-2</v>
      </c>
      <c r="P61" s="136">
        <v>4.4005818611285101E-2</v>
      </c>
      <c r="Q61" s="102">
        <v>1.56467127425238E-2</v>
      </c>
      <c r="R61" s="136">
        <v>-4.3999999999999997E-2</v>
      </c>
      <c r="S61" s="136">
        <v>0</v>
      </c>
      <c r="T61" s="136">
        <v>-2</v>
      </c>
      <c r="U61" s="136">
        <v>-0.8</v>
      </c>
      <c r="V61" s="102">
        <v>-2.8439999999999999</v>
      </c>
      <c r="W61" s="136">
        <v>0</v>
      </c>
      <c r="X61" s="136">
        <v>0</v>
      </c>
      <c r="Y61" s="136">
        <v>-8.8853935128981494E-3</v>
      </c>
      <c r="Z61" s="136">
        <v>-2.1007041914666001E-3</v>
      </c>
      <c r="AA61" s="102">
        <v>-1.0986097704364799E-2</v>
      </c>
      <c r="AB61" s="136">
        <v>0</v>
      </c>
      <c r="AC61" s="136">
        <v>-0.13065383316437601</v>
      </c>
      <c r="AD61" s="136">
        <v>-3.2340994641892299E-3</v>
      </c>
      <c r="AE61" s="136">
        <v>4.8565305510763603E-3</v>
      </c>
      <c r="AF61" s="102">
        <v>-0.129031402077489</v>
      </c>
      <c r="AG61" s="136">
        <v>0.98399999999999999</v>
      </c>
      <c r="AH61" s="136">
        <v>-1.2927382844175399</v>
      </c>
      <c r="AI61" s="136">
        <v>-0.145003889096328</v>
      </c>
      <c r="AJ61" s="136">
        <v>-0.254001099738346</v>
      </c>
      <c r="AK61" s="102">
        <v>-0.70774327325221298</v>
      </c>
      <c r="AL61" s="136">
        <v>0.20599999999999999</v>
      </c>
      <c r="AM61" s="136">
        <v>0.20599999999999999</v>
      </c>
      <c r="AN61" s="136">
        <v>-0.17799999999999999</v>
      </c>
      <c r="AO61" s="136">
        <v>-0.17799999999999999</v>
      </c>
      <c r="AP61" s="136">
        <v>1E-3</v>
      </c>
      <c r="AQ61" s="286">
        <v>1.0000000000000009E-3</v>
      </c>
      <c r="AR61" s="136">
        <v>0.13200000000000001</v>
      </c>
      <c r="AS61" s="286">
        <f t="shared" si="12"/>
        <v>0.11399999999999999</v>
      </c>
      <c r="AT61" s="102">
        <v>0.161</v>
      </c>
      <c r="AU61" s="102">
        <v>0.14299999999999999</v>
      </c>
      <c r="AV61" s="136">
        <v>0</v>
      </c>
      <c r="AW61" s="136">
        <v>0</v>
      </c>
      <c r="AX61" s="136">
        <v>5.0000000000000001E-3</v>
      </c>
      <c r="AY61" s="136">
        <v>-1.2082563591603901E-2</v>
      </c>
      <c r="AZ61" s="102">
        <v>-7.0825635916038996E-3</v>
      </c>
      <c r="BA61" s="136">
        <v>-1E-3</v>
      </c>
      <c r="BB61" s="136">
        <v>-5.31343096483865E-3</v>
      </c>
      <c r="BC61" s="136">
        <v>3.9969977736437796E-3</v>
      </c>
      <c r="BD61" s="136">
        <v>-1.0009395701910701E-3</v>
      </c>
      <c r="BE61" s="63">
        <v>-3.3173727613859398E-3</v>
      </c>
      <c r="BF61" s="136"/>
      <c r="BG61" s="165">
        <f t="shared" si="10"/>
        <v>-0.91715834453487854</v>
      </c>
      <c r="BH61" s="165"/>
      <c r="BI61" s="165">
        <f t="shared" si="11"/>
        <v>-0.53161412270006947</v>
      </c>
      <c r="BJ61" s="126"/>
      <c r="BK61" s="224" t="b">
        <f t="shared" si="13"/>
        <v>1</v>
      </c>
    </row>
    <row r="62" spans="1:63">
      <c r="A62" s="21" t="s">
        <v>141</v>
      </c>
      <c r="B62" s="29" t="s">
        <v>42</v>
      </c>
      <c r="C62" s="97">
        <v>0</v>
      </c>
      <c r="D62" s="97">
        <v>0</v>
      </c>
      <c r="E62" s="97">
        <v>0</v>
      </c>
      <c r="F62" s="97">
        <v>0</v>
      </c>
      <c r="G62" s="102">
        <v>0</v>
      </c>
      <c r="H62" s="97">
        <v>0</v>
      </c>
      <c r="I62" s="97">
        <v>0</v>
      </c>
      <c r="J62" s="72">
        <v>0</v>
      </c>
      <c r="K62" s="72">
        <v>0</v>
      </c>
      <c r="L62" s="102">
        <v>0</v>
      </c>
      <c r="M62" s="136">
        <v>0</v>
      </c>
      <c r="N62" s="136">
        <v>0</v>
      </c>
      <c r="O62" s="136">
        <v>0</v>
      </c>
      <c r="P62" s="136">
        <v>0</v>
      </c>
      <c r="Q62" s="102">
        <v>0</v>
      </c>
      <c r="R62" s="136">
        <v>0</v>
      </c>
      <c r="S62" s="136">
        <v>0</v>
      </c>
      <c r="T62" s="136">
        <v>0</v>
      </c>
      <c r="U62" s="136">
        <v>0</v>
      </c>
      <c r="V62" s="102">
        <v>0</v>
      </c>
      <c r="W62" s="136">
        <v>0</v>
      </c>
      <c r="X62" s="136">
        <v>0</v>
      </c>
      <c r="Y62" s="136">
        <v>0</v>
      </c>
      <c r="Z62" s="136">
        <v>0</v>
      </c>
      <c r="AA62" s="102">
        <v>0</v>
      </c>
      <c r="AB62" s="136">
        <v>0</v>
      </c>
      <c r="AC62" s="136">
        <v>0</v>
      </c>
      <c r="AD62" s="136">
        <v>0</v>
      </c>
      <c r="AE62" s="136">
        <v>0</v>
      </c>
      <c r="AF62" s="102">
        <v>0</v>
      </c>
      <c r="AG62" s="136">
        <v>0</v>
      </c>
      <c r="AH62" s="136">
        <v>0</v>
      </c>
      <c r="AI62" s="136">
        <v>0</v>
      </c>
      <c r="AJ62" s="136">
        <v>0</v>
      </c>
      <c r="AK62" s="102">
        <v>0</v>
      </c>
      <c r="AL62" s="136">
        <v>0</v>
      </c>
      <c r="AM62" s="136">
        <v>0</v>
      </c>
      <c r="AN62" s="136">
        <v>0</v>
      </c>
      <c r="AO62" s="136">
        <v>0</v>
      </c>
      <c r="AP62" s="136">
        <v>0</v>
      </c>
      <c r="AQ62" s="286">
        <v>0</v>
      </c>
      <c r="AR62" s="136">
        <v>0</v>
      </c>
      <c r="AS62" s="286">
        <f t="shared" si="12"/>
        <v>0</v>
      </c>
      <c r="AT62" s="102">
        <v>0</v>
      </c>
      <c r="AU62" s="102">
        <v>0</v>
      </c>
      <c r="AV62" s="136">
        <v>0</v>
      </c>
      <c r="AW62" s="136">
        <v>0</v>
      </c>
      <c r="AX62" s="136">
        <v>0</v>
      </c>
      <c r="AY62" s="136">
        <v>0</v>
      </c>
      <c r="AZ62" s="102">
        <v>0</v>
      </c>
      <c r="BA62" s="136">
        <v>0</v>
      </c>
      <c r="BB62" s="136">
        <v>0</v>
      </c>
      <c r="BC62" s="136">
        <v>0</v>
      </c>
      <c r="BD62" s="136">
        <v>0</v>
      </c>
      <c r="BE62" s="63">
        <v>0</v>
      </c>
      <c r="BF62" s="136"/>
      <c r="BG62" s="165" t="str">
        <f t="shared" si="10"/>
        <v>ns</v>
      </c>
      <c r="BH62" s="165"/>
      <c r="BI62" s="165" t="str">
        <f t="shared" si="11"/>
        <v>ns</v>
      </c>
      <c r="BJ62" s="126"/>
      <c r="BK62" s="224" t="b">
        <f t="shared" si="13"/>
        <v>1</v>
      </c>
    </row>
    <row r="63" spans="1:63">
      <c r="A63" s="21" t="s">
        <v>142</v>
      </c>
      <c r="B63" s="28" t="s">
        <v>44</v>
      </c>
      <c r="C63" s="60">
        <v>350</v>
      </c>
      <c r="D63" s="60">
        <v>455</v>
      </c>
      <c r="E63" s="60">
        <v>341</v>
      </c>
      <c r="F63" s="60">
        <v>377</v>
      </c>
      <c r="G63" s="61">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218.15770145149401</v>
      </c>
      <c r="AC63" s="139">
        <v>461.79697399177002</v>
      </c>
      <c r="AD63" s="139">
        <v>415.27478830076501</v>
      </c>
      <c r="AE63" s="139">
        <v>497.48736824967602</v>
      </c>
      <c r="AF63" s="61">
        <v>1592.7168319937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7">
        <v>448.78022829710494</v>
      </c>
      <c r="AR63" s="139">
        <v>739.58475797491099</v>
      </c>
      <c r="AS63" s="287">
        <f t="shared" si="12"/>
        <v>960.85887000567004</v>
      </c>
      <c r="AT63" s="61">
        <v>2113.28541067274</v>
      </c>
      <c r="AU63" s="61">
        <v>2020.1133080027</v>
      </c>
      <c r="AV63" s="139">
        <v>630.942062849443</v>
      </c>
      <c r="AW63" s="139">
        <v>593.36060759334805</v>
      </c>
      <c r="AX63" s="139">
        <v>561.42621671679206</v>
      </c>
      <c r="AY63" s="139">
        <v>446.81957588086601</v>
      </c>
      <c r="AZ63" s="61">
        <v>2232.5484630404499</v>
      </c>
      <c r="BA63" s="139">
        <v>630.52776485003506</v>
      </c>
      <c r="BB63" s="139">
        <v>687.71895022957494</v>
      </c>
      <c r="BC63" s="139">
        <v>549.52360705295496</v>
      </c>
      <c r="BD63" s="139">
        <v>632.49908908423902</v>
      </c>
      <c r="BE63" s="61">
        <v>2500.2694112168001</v>
      </c>
      <c r="BF63" s="512"/>
      <c r="BG63" s="165">
        <f t="shared" si="10"/>
        <v>0.41555814298718219</v>
      </c>
      <c r="BH63" s="165"/>
      <c r="BI63" s="165">
        <f t="shared" si="11"/>
        <v>0.11991719445666504</v>
      </c>
      <c r="BJ63" s="126"/>
      <c r="BK63" s="224" t="b">
        <f t="shared" si="13"/>
        <v>1</v>
      </c>
    </row>
    <row r="64" spans="1:63">
      <c r="A64" s="21" t="s">
        <v>143</v>
      </c>
      <c r="B64" s="29" t="s">
        <v>46</v>
      </c>
      <c r="C64" s="97">
        <v>-129</v>
      </c>
      <c r="D64" s="97">
        <v>-162</v>
      </c>
      <c r="E64" s="97">
        <v>-130</v>
      </c>
      <c r="F64" s="97">
        <v>-103</v>
      </c>
      <c r="G64" s="102">
        <v>-524</v>
      </c>
      <c r="H64" s="97">
        <v>-109.045588796994</v>
      </c>
      <c r="I64" s="97">
        <v>-98.835412547977398</v>
      </c>
      <c r="J64" s="72">
        <v>-80.878740306661001</v>
      </c>
      <c r="K64" s="72">
        <v>-194.08531897979799</v>
      </c>
      <c r="L64" s="102">
        <v>-482.84506063142999</v>
      </c>
      <c r="M64" s="136">
        <v>-119.910195779437</v>
      </c>
      <c r="N64" s="136">
        <v>-11.8768431304737</v>
      </c>
      <c r="O64" s="136">
        <v>-45.1186529155014</v>
      </c>
      <c r="P64" s="136">
        <v>-180.043959679783</v>
      </c>
      <c r="Q64" s="102">
        <v>-356.94965150519602</v>
      </c>
      <c r="R64" s="136">
        <v>-120.42318062587201</v>
      </c>
      <c r="S64" s="136">
        <v>-52.464369366185501</v>
      </c>
      <c r="T64" s="136">
        <v>-158.84940870038099</v>
      </c>
      <c r="U64" s="136">
        <v>-122.36655609831099</v>
      </c>
      <c r="V64" s="102">
        <v>-454.10351479075001</v>
      </c>
      <c r="W64" s="136">
        <v>-111.558601288866</v>
      </c>
      <c r="X64" s="136">
        <v>-144.90798021565999</v>
      </c>
      <c r="Y64" s="136">
        <v>-153.07157332829399</v>
      </c>
      <c r="Z64" s="136">
        <v>-130.98009797432599</v>
      </c>
      <c r="AA64" s="102">
        <v>-540.51825280714502</v>
      </c>
      <c r="AB64" s="136">
        <v>-51.945076406418401</v>
      </c>
      <c r="AC64" s="136">
        <v>-126.72635442099001</v>
      </c>
      <c r="AD64" s="136">
        <v>-90.615462881441601</v>
      </c>
      <c r="AE64" s="136">
        <v>-187.12385233246599</v>
      </c>
      <c r="AF64" s="102">
        <v>-456.41074604131597</v>
      </c>
      <c r="AG64" s="136">
        <v>-77.360779325368497</v>
      </c>
      <c r="AH64" s="136">
        <v>-123.772518423059</v>
      </c>
      <c r="AI64" s="136">
        <v>-64.081480322073503</v>
      </c>
      <c r="AJ64" s="136">
        <v>-79.444830151367796</v>
      </c>
      <c r="AK64" s="102">
        <v>-344.65960822186901</v>
      </c>
      <c r="AL64" s="136">
        <v>-79.234575736795307</v>
      </c>
      <c r="AM64" s="136">
        <v>-85.220575736795197</v>
      </c>
      <c r="AN64" s="136">
        <v>-100.809046150648</v>
      </c>
      <c r="AO64" s="136">
        <v>-68.897223433293803</v>
      </c>
      <c r="AP64" s="136">
        <v>-64.914118810046503</v>
      </c>
      <c r="AQ64" s="286">
        <v>-135.06794152740102</v>
      </c>
      <c r="AR64" s="136">
        <v>-237.82814268207699</v>
      </c>
      <c r="AS64" s="286">
        <f t="shared" si="12"/>
        <v>-309.19486565348302</v>
      </c>
      <c r="AT64" s="102">
        <v>-482.78588337956597</v>
      </c>
      <c r="AU64" s="102">
        <v>-598.38060635097304</v>
      </c>
      <c r="AV64" s="136">
        <v>-137.765865139639</v>
      </c>
      <c r="AW64" s="136">
        <v>-141.80469528981899</v>
      </c>
      <c r="AX64" s="136">
        <v>-131.213677384665</v>
      </c>
      <c r="AY64" s="136">
        <v>-79.359871527951199</v>
      </c>
      <c r="AZ64" s="102">
        <v>-490.14410934207302</v>
      </c>
      <c r="BA64" s="136">
        <v>-123.25429411396399</v>
      </c>
      <c r="BB64" s="136">
        <v>-178.92815886467801</v>
      </c>
      <c r="BC64" s="136">
        <v>-51.320045021692202</v>
      </c>
      <c r="BD64" s="136">
        <v>-218.156147114215</v>
      </c>
      <c r="BE64" s="63">
        <v>-571.65864511455004</v>
      </c>
      <c r="BF64" s="136"/>
      <c r="BG64" s="165" t="str">
        <f t="shared" si="10"/>
        <v>x2.7</v>
      </c>
      <c r="BH64" s="165"/>
      <c r="BI64" s="165">
        <f t="shared" si="11"/>
        <v>0.16630728436560238</v>
      </c>
      <c r="BJ64" s="126"/>
      <c r="BK64" s="224" t="b">
        <f t="shared" si="13"/>
        <v>1</v>
      </c>
    </row>
    <row r="65" spans="1:63">
      <c r="A65" s="21" t="s">
        <v>144</v>
      </c>
      <c r="B65" s="29" t="s">
        <v>48</v>
      </c>
      <c r="C65" s="97">
        <v>0</v>
      </c>
      <c r="D65" s="97">
        <v>1</v>
      </c>
      <c r="E65" s="97">
        <v>0</v>
      </c>
      <c r="F65" s="97">
        <v>2</v>
      </c>
      <c r="G65" s="102">
        <v>3</v>
      </c>
      <c r="H65" s="97">
        <v>7.0000000000000007E-2</v>
      </c>
      <c r="I65" s="97">
        <v>2.3E-2</v>
      </c>
      <c r="J65" s="72">
        <v>0.29099999999999998</v>
      </c>
      <c r="K65" s="72">
        <v>22.236999999999998</v>
      </c>
      <c r="L65" s="102">
        <v>22.620999999999999</v>
      </c>
      <c r="M65" s="136">
        <v>-0.45500000000000002</v>
      </c>
      <c r="N65" s="136">
        <v>30.783000000000001</v>
      </c>
      <c r="O65" s="136">
        <v>-0.60899999999999999</v>
      </c>
      <c r="P65" s="136">
        <v>-8.3550000000000004</v>
      </c>
      <c r="Q65" s="102">
        <v>21.364000000000001</v>
      </c>
      <c r="R65" s="136">
        <v>-0.35599999999999998</v>
      </c>
      <c r="S65" s="136">
        <v>-0.372</v>
      </c>
      <c r="T65" s="136">
        <v>-0.70699999999999996</v>
      </c>
      <c r="U65" s="136">
        <v>-2.5999999999999999E-2</v>
      </c>
      <c r="V65" s="102">
        <v>-1.4610000000000001</v>
      </c>
      <c r="W65" s="136">
        <v>0</v>
      </c>
      <c r="X65" s="136">
        <v>8.2469999999999999</v>
      </c>
      <c r="Y65" s="136">
        <v>0</v>
      </c>
      <c r="Z65" s="136">
        <v>0</v>
      </c>
      <c r="AA65" s="102">
        <v>8.2469999999999999</v>
      </c>
      <c r="AB65" s="136">
        <v>0</v>
      </c>
      <c r="AC65" s="136">
        <v>0</v>
      </c>
      <c r="AD65" s="136">
        <v>0</v>
      </c>
      <c r="AE65" s="136">
        <v>0</v>
      </c>
      <c r="AF65" s="102">
        <v>0</v>
      </c>
      <c r="AG65" s="136">
        <v>0</v>
      </c>
      <c r="AH65" s="136">
        <v>0</v>
      </c>
      <c r="AI65" s="136">
        <v>0</v>
      </c>
      <c r="AJ65" s="136">
        <v>-2.06</v>
      </c>
      <c r="AK65" s="102">
        <v>-2.06</v>
      </c>
      <c r="AL65" s="136">
        <v>0.32900000000000001</v>
      </c>
      <c r="AM65" s="136">
        <v>-0.14699999999999999</v>
      </c>
      <c r="AN65" s="136">
        <v>4.1849999999999996</v>
      </c>
      <c r="AO65" s="136">
        <v>8.8209999999999997</v>
      </c>
      <c r="AP65" s="136">
        <v>114.161</v>
      </c>
      <c r="AQ65" s="286">
        <v>114.161</v>
      </c>
      <c r="AR65" s="136">
        <v>0</v>
      </c>
      <c r="AS65" s="286">
        <f t="shared" si="12"/>
        <v>0</v>
      </c>
      <c r="AT65" s="102">
        <v>118.675</v>
      </c>
      <c r="AU65" s="102">
        <v>122.83499999999999</v>
      </c>
      <c r="AV65" s="136">
        <v>0</v>
      </c>
      <c r="AW65" s="136">
        <v>0</v>
      </c>
      <c r="AX65" s="136">
        <v>0</v>
      </c>
      <c r="AY65" s="136">
        <v>0</v>
      </c>
      <c r="AZ65" s="102">
        <v>0</v>
      </c>
      <c r="BA65" s="136">
        <v>0</v>
      </c>
      <c r="BB65" s="136">
        <v>0</v>
      </c>
      <c r="BC65" s="136">
        <v>0</v>
      </c>
      <c r="BD65" s="136">
        <v>0</v>
      </c>
      <c r="BE65" s="63">
        <v>0</v>
      </c>
      <c r="BF65" s="136"/>
      <c r="BG65" s="165" t="str">
        <f t="shared" si="10"/>
        <v>ns</v>
      </c>
      <c r="BH65" s="165"/>
      <c r="BI65" s="165" t="str">
        <f t="shared" si="11"/>
        <v>ns</v>
      </c>
      <c r="BJ65" s="126"/>
      <c r="BK65" s="224" t="b">
        <f t="shared" si="13"/>
        <v>1</v>
      </c>
    </row>
    <row r="66" spans="1:63">
      <c r="A66" s="21" t="s">
        <v>145</v>
      </c>
      <c r="B66" s="28" t="s">
        <v>50</v>
      </c>
      <c r="C66" s="60">
        <v>221</v>
      </c>
      <c r="D66" s="60">
        <v>294</v>
      </c>
      <c r="E66" s="60">
        <v>211</v>
      </c>
      <c r="F66" s="60">
        <v>276</v>
      </c>
      <c r="G66" s="61">
        <v>1002</v>
      </c>
      <c r="H66" s="60">
        <v>267.72048481403101</v>
      </c>
      <c r="I66" s="60">
        <v>293.47349214731099</v>
      </c>
      <c r="J66" s="74">
        <v>305.97735334220903</v>
      </c>
      <c r="K66" s="74">
        <v>314.49688165068602</v>
      </c>
      <c r="L66" s="61">
        <v>1181.66821195424</v>
      </c>
      <c r="M66" s="139">
        <v>268.85429382166899</v>
      </c>
      <c r="N66" s="139">
        <v>342.74458361130797</v>
      </c>
      <c r="O66" s="139">
        <v>308.52049095427702</v>
      </c>
      <c r="P66" s="139">
        <v>244.22765359185399</v>
      </c>
      <c r="Q66" s="61">
        <v>1164.34702197911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166.21262504507601</v>
      </c>
      <c r="AC66" s="139">
        <v>335.07061957078002</v>
      </c>
      <c r="AD66" s="139">
        <v>324.65932541932301</v>
      </c>
      <c r="AE66" s="139">
        <v>310.36351591721001</v>
      </c>
      <c r="AF66" s="61">
        <v>1136.30608595239</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472.93286300105501</v>
      </c>
      <c r="AQ66" s="287">
        <v>427.87328676970299</v>
      </c>
      <c r="AR66" s="139">
        <v>501.756615292834</v>
      </c>
      <c r="AS66" s="287">
        <f t="shared" si="12"/>
        <v>651.66400435219077</v>
      </c>
      <c r="AT66" s="61">
        <v>1749.1745272931801</v>
      </c>
      <c r="AU66" s="61">
        <v>1544.56770165173</v>
      </c>
      <c r="AV66" s="139">
        <v>493.176197709804</v>
      </c>
      <c r="AW66" s="139">
        <v>451.55591230353002</v>
      </c>
      <c r="AX66" s="139">
        <v>430.21253933212699</v>
      </c>
      <c r="AY66" s="139">
        <v>367.45970435291503</v>
      </c>
      <c r="AZ66" s="61">
        <v>1742.40435369838</v>
      </c>
      <c r="BA66" s="139">
        <v>507.27347073607098</v>
      </c>
      <c r="BB66" s="139">
        <v>508.79079136489599</v>
      </c>
      <c r="BC66" s="139">
        <v>498.203562031263</v>
      </c>
      <c r="BD66" s="139">
        <v>414.34294197002401</v>
      </c>
      <c r="BE66" s="61">
        <v>1928.61076610225</v>
      </c>
      <c r="BF66" s="512"/>
      <c r="BG66" s="165">
        <f t="shared" si="10"/>
        <v>0.12758742540129364</v>
      </c>
      <c r="BH66" s="165"/>
      <c r="BI66" s="165">
        <f t="shared" si="11"/>
        <v>0.10686750868627781</v>
      </c>
      <c r="BJ66" s="126"/>
      <c r="BK66" s="224" t="b">
        <f t="shared" si="13"/>
        <v>1</v>
      </c>
    </row>
    <row r="67" spans="1:63">
      <c r="A67" s="21" t="s">
        <v>146</v>
      </c>
      <c r="B67" s="29" t="s">
        <v>52</v>
      </c>
      <c r="C67" s="91">
        <v>-1</v>
      </c>
      <c r="D67" s="91">
        <v>-1</v>
      </c>
      <c r="E67" s="91">
        <v>-1</v>
      </c>
      <c r="F67" s="91">
        <v>-1</v>
      </c>
      <c r="G67" s="102">
        <v>-4</v>
      </c>
      <c r="H67" s="91">
        <v>-1.1884862929572499</v>
      </c>
      <c r="I67" s="91">
        <v>-0.432282323994785</v>
      </c>
      <c r="J67" s="91">
        <v>-0.28946386039543898</v>
      </c>
      <c r="K67" s="91">
        <v>-3.3220671083978601</v>
      </c>
      <c r="L67" s="102">
        <v>-5.2322995857453298</v>
      </c>
      <c r="M67" s="136">
        <v>-0.57966420758526305</v>
      </c>
      <c r="N67" s="136">
        <v>-1.2575443732714999</v>
      </c>
      <c r="O67" s="136">
        <v>-0.808048380613131</v>
      </c>
      <c r="P67" s="136">
        <v>-0.64115270904314103</v>
      </c>
      <c r="Q67" s="102">
        <v>-3.2864096705130401</v>
      </c>
      <c r="R67" s="136">
        <v>-0.91674587825959497</v>
      </c>
      <c r="S67" s="136">
        <v>-6.8852278291896702</v>
      </c>
      <c r="T67" s="136">
        <v>-1.03257163052349</v>
      </c>
      <c r="U67" s="136">
        <v>-1.1563382890417799</v>
      </c>
      <c r="V67" s="102">
        <v>-9.9908836270145507</v>
      </c>
      <c r="W67" s="136">
        <v>-0.803696490398492</v>
      </c>
      <c r="X67" s="136">
        <v>-0.83531317791500403</v>
      </c>
      <c r="Y67" s="136">
        <v>-0.65233476855265404</v>
      </c>
      <c r="Z67" s="136">
        <v>-0.61341358038426397</v>
      </c>
      <c r="AA67" s="102">
        <v>-2.9047580172504102</v>
      </c>
      <c r="AB67" s="136">
        <v>-0.76431318819643002</v>
      </c>
      <c r="AC67" s="136">
        <v>-1.9316867299388401</v>
      </c>
      <c r="AD67" s="136">
        <v>-43.1033539686984</v>
      </c>
      <c r="AE67" s="136">
        <v>-34.0318847401984</v>
      </c>
      <c r="AF67" s="102">
        <v>-79.831238627031993</v>
      </c>
      <c r="AG67" s="136">
        <v>-19.085819079416002</v>
      </c>
      <c r="AH67" s="136">
        <v>-19.294574031448601</v>
      </c>
      <c r="AI67" s="136">
        <v>-17.223048581542301</v>
      </c>
      <c r="AJ67" s="136">
        <v>-19.201462298709298</v>
      </c>
      <c r="AK67" s="102">
        <v>-74.804903991116205</v>
      </c>
      <c r="AL67" s="136">
        <v>-18.7608804872037</v>
      </c>
      <c r="AM67" s="136">
        <v>-18.809014284809901</v>
      </c>
      <c r="AN67" s="136">
        <v>-18.9721383143076</v>
      </c>
      <c r="AO67" s="136">
        <v>-19.031724259617601</v>
      </c>
      <c r="AP67" s="136">
        <v>-19.5029360782335</v>
      </c>
      <c r="AQ67" s="286">
        <v>-19.221049799096598</v>
      </c>
      <c r="AR67" s="136">
        <v>-19.2260897249806</v>
      </c>
      <c r="AS67" s="286">
        <f t="shared" si="12"/>
        <v>-19.217979462083598</v>
      </c>
      <c r="AT67" s="102">
        <v>-76.462044604725406</v>
      </c>
      <c r="AU67" s="102">
        <v>-76.279767805607705</v>
      </c>
      <c r="AV67" s="136">
        <v>-18.805559758587801</v>
      </c>
      <c r="AW67" s="136">
        <v>-19.016778056563201</v>
      </c>
      <c r="AX67" s="136">
        <v>-19.223256298552801</v>
      </c>
      <c r="AY67" s="136">
        <v>-32.055208733361702</v>
      </c>
      <c r="AZ67" s="102">
        <v>-89.100802847065594</v>
      </c>
      <c r="BA67" s="136">
        <v>-13.674290560433199</v>
      </c>
      <c r="BB67" s="136">
        <v>-13.5274771071508</v>
      </c>
      <c r="BC67" s="136">
        <v>-20.599703326771198</v>
      </c>
      <c r="BD67" s="136">
        <v>3.3510010841919802</v>
      </c>
      <c r="BE67" s="63">
        <v>-44.4504699101632</v>
      </c>
      <c r="BF67" s="136"/>
      <c r="BG67" s="165" t="str">
        <f t="shared" si="10"/>
        <v>ns</v>
      </c>
      <c r="BH67" s="165"/>
      <c r="BI67" s="165">
        <f t="shared" si="11"/>
        <v>-0.50112155570069472</v>
      </c>
      <c r="BJ67" s="126"/>
      <c r="BK67" s="224" t="b">
        <f t="shared" si="13"/>
        <v>1</v>
      </c>
    </row>
    <row r="68" spans="1:63">
      <c r="A68" s="21" t="s">
        <v>147</v>
      </c>
      <c r="B68" s="36" t="s">
        <v>54</v>
      </c>
      <c r="C68" s="61">
        <v>220</v>
      </c>
      <c r="D68" s="61">
        <v>293</v>
      </c>
      <c r="E68" s="61">
        <v>210</v>
      </c>
      <c r="F68" s="61">
        <v>275</v>
      </c>
      <c r="G68" s="61">
        <v>998</v>
      </c>
      <c r="H68" s="61">
        <v>266.531998521074</v>
      </c>
      <c r="I68" s="61">
        <v>293.04120982331602</v>
      </c>
      <c r="J68" s="75">
        <v>305.68788948181299</v>
      </c>
      <c r="K68" s="75">
        <v>311.174814542288</v>
      </c>
      <c r="L68" s="61">
        <v>1176.4359123684901</v>
      </c>
      <c r="M68" s="140">
        <v>268.27462961408401</v>
      </c>
      <c r="N68" s="140">
        <v>341.487039238036</v>
      </c>
      <c r="O68" s="140">
        <v>307.71244257366402</v>
      </c>
      <c r="P68" s="140">
        <v>243.58650088281101</v>
      </c>
      <c r="Q68" s="61">
        <v>1161.0606123086</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165.448311856879</v>
      </c>
      <c r="AC68" s="140">
        <v>333.13893284084099</v>
      </c>
      <c r="AD68" s="140">
        <v>281.55597145062501</v>
      </c>
      <c r="AE68" s="140">
        <v>276.33163117701099</v>
      </c>
      <c r="AF68" s="61">
        <v>1056.4748473253601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453.42992692282098</v>
      </c>
      <c r="AQ68" s="287">
        <v>408.652236970606</v>
      </c>
      <c r="AR68" s="140">
        <v>482.530525567854</v>
      </c>
      <c r="AS68" s="287">
        <f t="shared" si="12"/>
        <v>632.44602489010481</v>
      </c>
      <c r="AT68" s="61">
        <v>1672.7124826884501</v>
      </c>
      <c r="AU68" s="61">
        <v>1468.28793384612</v>
      </c>
      <c r="AV68" s="140">
        <v>474.370637951216</v>
      </c>
      <c r="AW68" s="140">
        <v>432.539134246966</v>
      </c>
      <c r="AX68" s="140">
        <v>410.98928303357502</v>
      </c>
      <c r="AY68" s="140">
        <v>335.40449561955398</v>
      </c>
      <c r="AZ68" s="61">
        <v>1653.3035508513101</v>
      </c>
      <c r="BA68" s="140">
        <v>493.59918017563803</v>
      </c>
      <c r="BB68" s="140">
        <v>495.263314257746</v>
      </c>
      <c r="BC68" s="140">
        <v>477.60385870449198</v>
      </c>
      <c r="BD68" s="140">
        <v>417.69394305421503</v>
      </c>
      <c r="BE68" s="61">
        <v>1884.1602961920901</v>
      </c>
      <c r="BF68" s="513"/>
      <c r="BG68" s="165">
        <f t="shared" si="10"/>
        <v>0.24534390119803628</v>
      </c>
      <c r="BH68" s="165"/>
      <c r="BI68" s="165">
        <f t="shared" si="11"/>
        <v>0.13963361127598639</v>
      </c>
      <c r="BJ68" s="126"/>
      <c r="BK68" s="224" t="b">
        <f t="shared" si="13"/>
        <v>1</v>
      </c>
    </row>
    <row r="69" spans="1:63">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10"/>
      <c r="AT69" s="131"/>
      <c r="AU69" s="131"/>
      <c r="AV69" s="131"/>
      <c r="AW69" s="131"/>
      <c r="AX69" s="131"/>
      <c r="AY69" s="131"/>
      <c r="AZ69" s="131"/>
      <c r="BA69" s="131"/>
      <c r="BB69" s="131"/>
      <c r="BC69" s="131"/>
      <c r="BD69" s="131"/>
      <c r="BE69" s="410"/>
      <c r="BF69" s="131"/>
      <c r="BG69" s="165"/>
      <c r="BH69" s="165"/>
      <c r="BI69" s="165"/>
      <c r="BJ69" s="126"/>
      <c r="BK69" s="224"/>
    </row>
    <row r="70" spans="1:63" ht="16.5" thickBot="1">
      <c r="A70" s="21"/>
      <c r="B70" s="98" t="s">
        <v>148</v>
      </c>
      <c r="C70" s="99"/>
      <c r="D70" s="99"/>
      <c r="E70" s="99"/>
      <c r="F70" s="99"/>
      <c r="G70" s="99"/>
      <c r="H70" s="99"/>
      <c r="I70" s="99"/>
      <c r="J70" s="99"/>
      <c r="K70" s="99"/>
      <c r="L70" s="99"/>
      <c r="M70" s="141"/>
      <c r="N70" s="141"/>
      <c r="O70" s="141"/>
      <c r="P70" s="141"/>
      <c r="Q70" s="99"/>
      <c r="R70" s="141"/>
      <c r="S70" s="141"/>
      <c r="T70" s="141"/>
      <c r="U70" s="141"/>
      <c r="V70" s="99"/>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9"/>
      <c r="AT70" s="141"/>
      <c r="AU70" s="141"/>
      <c r="AV70" s="141"/>
      <c r="AW70" s="141"/>
      <c r="AX70" s="141"/>
      <c r="AY70" s="141"/>
      <c r="AZ70" s="141"/>
      <c r="BA70" s="141"/>
      <c r="BB70" s="141"/>
      <c r="BC70" s="141"/>
      <c r="BD70" s="141"/>
      <c r="BE70" s="419"/>
      <c r="BF70" s="507"/>
      <c r="BG70" s="378"/>
      <c r="BH70" s="378"/>
      <c r="BI70" s="165"/>
      <c r="BJ70" s="378"/>
      <c r="BK70" s="378"/>
    </row>
    <row r="71" spans="1:63">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8" t="s">
        <v>596</v>
      </c>
      <c r="AN71" s="131"/>
      <c r="AO71" s="138" t="s">
        <v>596</v>
      </c>
      <c r="AP71" s="131"/>
      <c r="AQ71" s="138" t="str">
        <f>+$AM$13</f>
        <v>IFRS 17</v>
      </c>
      <c r="AR71" s="131"/>
      <c r="AS71" s="418" t="str">
        <f>+$AM$13</f>
        <v>IFRS 17</v>
      </c>
      <c r="AT71" s="131"/>
      <c r="AU71" s="138" t="s">
        <v>596</v>
      </c>
      <c r="AV71" s="131"/>
      <c r="AW71" s="131"/>
      <c r="AX71" s="131"/>
      <c r="AY71" s="131"/>
      <c r="AZ71" s="131"/>
      <c r="BA71" s="131"/>
      <c r="BB71" s="131"/>
      <c r="BC71" s="131"/>
      <c r="BD71" s="131"/>
      <c r="BE71" s="410"/>
      <c r="BF71" s="131"/>
      <c r="BG71" s="168"/>
      <c r="BH71" s="168"/>
      <c r="BI71" s="168"/>
      <c r="BJ71" s="126"/>
      <c r="BK71" s="224"/>
    </row>
    <row r="72" spans="1:63" ht="25.5">
      <c r="A72" s="21"/>
      <c r="B72" s="100" t="s">
        <v>24</v>
      </c>
      <c r="C72" s="101" t="s">
        <v>100</v>
      </c>
      <c r="D72" s="101" t="s">
        <v>101</v>
      </c>
      <c r="E72" s="101" t="s">
        <v>102</v>
      </c>
      <c r="F72" s="101" t="s">
        <v>103</v>
      </c>
      <c r="G72" s="101" t="s">
        <v>104</v>
      </c>
      <c r="H72" s="101" t="s">
        <v>483</v>
      </c>
      <c r="I72" s="101" t="s">
        <v>484</v>
      </c>
      <c r="J72" s="101" t="s">
        <v>485</v>
      </c>
      <c r="K72" s="101" t="s">
        <v>486</v>
      </c>
      <c r="L72" s="101" t="s">
        <v>487</v>
      </c>
      <c r="M72" s="138" t="s">
        <v>488</v>
      </c>
      <c r="N72" s="138" t="s">
        <v>489</v>
      </c>
      <c r="O72" s="138" t="s">
        <v>490</v>
      </c>
      <c r="P72" s="138" t="s">
        <v>491</v>
      </c>
      <c r="Q72" s="101" t="s">
        <v>492</v>
      </c>
      <c r="R72" s="138" t="s">
        <v>493</v>
      </c>
      <c r="S72" s="138" t="s">
        <v>494</v>
      </c>
      <c r="T72" s="138" t="s">
        <v>495</v>
      </c>
      <c r="U72" s="138" t="s">
        <v>496</v>
      </c>
      <c r="V72" s="101" t="s">
        <v>497</v>
      </c>
      <c r="W72" s="138" t="s">
        <v>498</v>
      </c>
      <c r="X72" s="138" t="s">
        <v>499</v>
      </c>
      <c r="Y72" s="138" t="s">
        <v>500</v>
      </c>
      <c r="Z72" s="138" t="s">
        <v>501</v>
      </c>
      <c r="AA72" s="138" t="s">
        <v>502</v>
      </c>
      <c r="AB72" s="138" t="s">
        <v>503</v>
      </c>
      <c r="AC72" s="138" t="s">
        <v>504</v>
      </c>
      <c r="AD72" s="138" t="s">
        <v>505</v>
      </c>
      <c r="AE72" s="138" t="s">
        <v>506</v>
      </c>
      <c r="AF72" s="138" t="s">
        <v>507</v>
      </c>
      <c r="AG72" s="138" t="s">
        <v>508</v>
      </c>
      <c r="AH72" s="138" t="s">
        <v>509</v>
      </c>
      <c r="AI72" s="138" t="s">
        <v>510</v>
      </c>
      <c r="AJ72" s="138" t="s">
        <v>511</v>
      </c>
      <c r="AK72" s="138" t="s">
        <v>512</v>
      </c>
      <c r="AL72" s="138" t="s">
        <v>513</v>
      </c>
      <c r="AM72" s="138" t="s">
        <v>513</v>
      </c>
      <c r="AN72" s="138" t="s">
        <v>570</v>
      </c>
      <c r="AO72" s="138" t="s">
        <v>570</v>
      </c>
      <c r="AP72" s="138" t="s">
        <v>574</v>
      </c>
      <c r="AQ72" s="138" t="s">
        <v>574</v>
      </c>
      <c r="AR72" s="138" t="s">
        <v>599</v>
      </c>
      <c r="AS72" s="418" t="str">
        <f>AS54</f>
        <v>Q4-22
Stated</v>
      </c>
      <c r="AT72" s="138" t="s">
        <v>600</v>
      </c>
      <c r="AU72" s="138" t="s">
        <v>600</v>
      </c>
      <c r="AV72" s="138" t="s">
        <v>605</v>
      </c>
      <c r="AW72" s="138" t="s">
        <v>614</v>
      </c>
      <c r="AX72" s="138" t="s">
        <v>620</v>
      </c>
      <c r="AY72" s="138" t="s">
        <v>627</v>
      </c>
      <c r="AZ72" s="138" t="s">
        <v>628</v>
      </c>
      <c r="BA72" s="138" t="s">
        <v>647</v>
      </c>
      <c r="BB72" s="138" t="s">
        <v>644</v>
      </c>
      <c r="BC72" s="138" t="s">
        <v>654</v>
      </c>
      <c r="BD72" s="138" t="str">
        <f>BD$14</f>
        <v>Q4-24
Stated</v>
      </c>
      <c r="BE72" s="418" t="str">
        <f t="shared" ref="BE72" si="14">BE$14</f>
        <v>FY-2024
Stated</v>
      </c>
      <c r="BF72" s="138"/>
      <c r="BG72" s="379" t="str">
        <f>LEFT($AY:$AY,2)&amp;"/"&amp;LEFT(BD:BD,2)</f>
        <v>Q4/Q4</v>
      </c>
      <c r="BH72" s="379"/>
      <c r="BI72" s="379" t="str">
        <f>LEFT($AK:$AK,2)&amp;"/"&amp;LEFT(BE:BE,2)</f>
        <v>FY/FY</v>
      </c>
      <c r="BJ72" s="126"/>
      <c r="BK72" s="224"/>
    </row>
    <row r="73" spans="1:63">
      <c r="A73" s="21"/>
      <c r="B73" s="26"/>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10"/>
      <c r="AT73" s="131"/>
      <c r="AU73" s="131"/>
      <c r="AV73" s="131"/>
      <c r="AW73" s="131"/>
      <c r="AX73" s="131"/>
      <c r="AY73" s="131"/>
      <c r="AZ73" s="131"/>
      <c r="BA73" s="131"/>
      <c r="BB73" s="131"/>
      <c r="BC73" s="131"/>
      <c r="BD73" s="131"/>
      <c r="BE73" s="410"/>
      <c r="BF73" s="131"/>
      <c r="BG73" s="348"/>
      <c r="BH73" s="348"/>
      <c r="BI73" s="348"/>
      <c r="BJ73" s="126"/>
      <c r="BK73" s="224"/>
    </row>
    <row r="74" spans="1:63">
      <c r="A74" s="21" t="s">
        <v>149</v>
      </c>
      <c r="B74" s="28" t="s">
        <v>26</v>
      </c>
      <c r="C74" s="60">
        <v>408</v>
      </c>
      <c r="D74" s="60">
        <v>440</v>
      </c>
      <c r="E74" s="60">
        <v>377</v>
      </c>
      <c r="F74" s="60">
        <v>431</v>
      </c>
      <c r="G74" s="61">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4">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7">
        <v>737.76559730442</v>
      </c>
      <c r="AR74" s="139">
        <v>769.96171493903296</v>
      </c>
      <c r="AS74" s="287">
        <f>AU74-AM74-AO74-AQ74</f>
        <v>769.96171493902989</v>
      </c>
      <c r="AT74" s="61">
        <v>3055.5289533911</v>
      </c>
      <c r="AU74" s="61">
        <v>3055.5289533911</v>
      </c>
      <c r="AV74" s="139">
        <v>773.478593986227</v>
      </c>
      <c r="AW74" s="139">
        <v>803.03620154600605</v>
      </c>
      <c r="AX74" s="139">
        <v>759.62322557661105</v>
      </c>
      <c r="AY74" s="139">
        <v>786.35291531371604</v>
      </c>
      <c r="AZ74" s="61">
        <v>3122.49093642256</v>
      </c>
      <c r="BA74" s="139">
        <v>803.71537032082199</v>
      </c>
      <c r="BB74" s="139">
        <v>863.59242571781124</v>
      </c>
      <c r="BC74" s="139">
        <v>838.08061626922029</v>
      </c>
      <c r="BD74" s="139">
        <v>900.70116906268754</v>
      </c>
      <c r="BE74" s="61">
        <v>3406.0895813705424</v>
      </c>
      <c r="BF74" s="512"/>
      <c r="BG74" s="165">
        <f t="shared" ref="BG74:BG87" si="15">IF(ISERROR($BD74/AY74),"ns",IF($BD74/AY74&gt;200%,"x"&amp;(ROUND($BD74/AY74,1)),IF($BD74/AY74&lt;0,"ns",$BD74/AY74-1)))</f>
        <v>0.14541594686318704</v>
      </c>
      <c r="BH74" s="165"/>
      <c r="BI74" s="165">
        <f t="shared" ref="BI74:BI87" si="16">IF(ISERROR($BE74/AZ74),"ns",IF($BE74/AZ74&gt;200%,"x"&amp;(ROUND($BE74/AZ74,1)),IF($BE74/AZ74&lt;0,"ns",$BE74/AZ74-1)))</f>
        <v>9.0824489397205888E-2</v>
      </c>
      <c r="BJ74" s="126"/>
      <c r="BK74" s="224" t="b">
        <f t="shared" ref="BK74:BK87" si="17">ROUND(BE74,1)=ROUND((BA74+BB74+BC74+BD74),1)</f>
        <v>1</v>
      </c>
    </row>
    <row r="75" spans="1:63">
      <c r="A75" s="21" t="s">
        <v>150</v>
      </c>
      <c r="B75" s="29" t="s">
        <v>28</v>
      </c>
      <c r="C75" s="97">
        <v>-220</v>
      </c>
      <c r="D75" s="97">
        <v>-233</v>
      </c>
      <c r="E75" s="97">
        <v>-206</v>
      </c>
      <c r="F75" s="97">
        <v>-240</v>
      </c>
      <c r="G75" s="102">
        <v>-899</v>
      </c>
      <c r="H75" s="91">
        <v>-216.43279772379501</v>
      </c>
      <c r="I75" s="91">
        <v>-227.252385815791</v>
      </c>
      <c r="J75" s="91">
        <v>-211.20890141213499</v>
      </c>
      <c r="K75" s="91">
        <v>-239.880438383984</v>
      </c>
      <c r="L75" s="92">
        <v>-894.77452333570398</v>
      </c>
      <c r="M75" s="91">
        <v>-235.62528665737401</v>
      </c>
      <c r="N75" s="91">
        <v>-262.17699416982703</v>
      </c>
      <c r="O75" s="91">
        <v>-369.016962188261</v>
      </c>
      <c r="P75" s="91">
        <v>-462.21439179660399</v>
      </c>
      <c r="Q75" s="92">
        <v>-1329.03363481207</v>
      </c>
      <c r="R75" s="91">
        <v>-353.02406069657502</v>
      </c>
      <c r="S75" s="91">
        <v>-355.88263900239599</v>
      </c>
      <c r="T75" s="91">
        <v>-348.09102055584401</v>
      </c>
      <c r="U75" s="91">
        <v>-359.99686518616198</v>
      </c>
      <c r="V75" s="92">
        <v>-1416.99458544098</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-411.37580142598699</v>
      </c>
      <c r="AK75" s="92">
        <v>-1581.0676288745401</v>
      </c>
      <c r="AL75" s="91">
        <v>-441.81819895367403</v>
      </c>
      <c r="AM75" s="91">
        <v>-441.81819895367403</v>
      </c>
      <c r="AN75" s="91">
        <v>-471.30751235881701</v>
      </c>
      <c r="AO75" s="91">
        <v>-471.30751235881894</v>
      </c>
      <c r="AP75" s="91">
        <v>-432.578283177049</v>
      </c>
      <c r="AQ75" s="352">
        <v>-432.578283177049</v>
      </c>
      <c r="AR75" s="91">
        <v>-423.49966050525001</v>
      </c>
      <c r="AS75" s="414">
        <f t="shared" ref="AS75:AS87" si="18">AU75-AM75-AO75-AQ75</f>
        <v>-423.49966050524802</v>
      </c>
      <c r="AT75" s="92">
        <v>-1769.20365499479</v>
      </c>
      <c r="AU75" s="92">
        <v>-1769.20365499479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s="91">
        <v>-505.53391077601299</v>
      </c>
      <c r="BE75" s="519">
        <v>-1890.4888159588072</v>
      </c>
      <c r="BF75" s="91"/>
      <c r="BG75" s="165">
        <f t="shared" si="15"/>
        <v>0.16211342532895023</v>
      </c>
      <c r="BH75" s="165"/>
      <c r="BI75" s="165">
        <f t="shared" si="16"/>
        <v>8.5717417215781966E-2</v>
      </c>
      <c r="BJ75" s="126"/>
      <c r="BK75" s="224" t="b">
        <f t="shared" si="17"/>
        <v>1</v>
      </c>
    </row>
    <row r="76" spans="1:63">
      <c r="A76" s="93" t="s">
        <v>151</v>
      </c>
      <c r="B76" s="31"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3">
        <v>0</v>
      </c>
      <c r="AR76" s="95">
        <v>0</v>
      </c>
      <c r="AS76" s="353">
        <f t="shared" si="18"/>
        <v>0</v>
      </c>
      <c r="AT76" s="96">
        <v>-4.569</v>
      </c>
      <c r="AU76" s="96">
        <v>-4.569</v>
      </c>
      <c r="AV76" s="95">
        <v>-3.415</v>
      </c>
      <c r="AW76" s="95">
        <v>-9.0357800000000488E-3</v>
      </c>
      <c r="AX76" s="95">
        <v>0</v>
      </c>
      <c r="AY76" s="95">
        <v>0</v>
      </c>
      <c r="AZ76" s="96">
        <v>-3.4240357800000001</v>
      </c>
      <c r="BA76" s="95">
        <v>0</v>
      </c>
      <c r="BB76" s="95">
        <v>0</v>
      </c>
      <c r="BC76" s="95">
        <v>0</v>
      </c>
      <c r="BD76" s="95">
        <v>0</v>
      </c>
      <c r="BE76" s="96">
        <v>0</v>
      </c>
      <c r="BF76" s="95"/>
      <c r="BG76" s="165" t="str">
        <f t="shared" si="15"/>
        <v>ns</v>
      </c>
      <c r="BH76" s="165"/>
      <c r="BI76" s="165">
        <f t="shared" si="16"/>
        <v>-1</v>
      </c>
      <c r="BJ76" s="126"/>
      <c r="BK76" s="224" t="b">
        <f t="shared" si="17"/>
        <v>1</v>
      </c>
    </row>
    <row r="77" spans="1:63">
      <c r="A77" s="21" t="s">
        <v>152</v>
      </c>
      <c r="B77" s="28" t="s">
        <v>32</v>
      </c>
      <c r="C77" s="60">
        <v>188</v>
      </c>
      <c r="D77" s="60">
        <v>207</v>
      </c>
      <c r="E77" s="60">
        <v>171</v>
      </c>
      <c r="F77" s="60">
        <v>191</v>
      </c>
      <c r="G77" s="61">
        <v>757</v>
      </c>
      <c r="H77" s="60">
        <v>178.55975584005</v>
      </c>
      <c r="I77" s="60">
        <v>215.738155790273</v>
      </c>
      <c r="J77" s="74">
        <v>185.16020843061901</v>
      </c>
      <c r="K77" s="74">
        <v>203.13141956278201</v>
      </c>
      <c r="L77" s="61">
        <v>782.58953962372402</v>
      </c>
      <c r="M77" s="139">
        <v>196.35191621964401</v>
      </c>
      <c r="N77" s="139">
        <v>213.71316356831301</v>
      </c>
      <c r="O77" s="139">
        <v>244.46628190300001</v>
      </c>
      <c r="P77" s="139">
        <v>271.31179095339002</v>
      </c>
      <c r="Q77" s="61">
        <v>925.84315264434701</v>
      </c>
      <c r="R77" s="139">
        <v>291.02662670698902</v>
      </c>
      <c r="S77" s="139">
        <v>300.22895420539601</v>
      </c>
      <c r="T77" s="139">
        <v>256.48252134120901</v>
      </c>
      <c r="U77" s="139">
        <v>239.75073881970101</v>
      </c>
      <c r="V77" s="61">
        <v>1087.4888410732899</v>
      </c>
      <c r="W77" s="139">
        <v>295.91755144228398</v>
      </c>
      <c r="X77" s="139">
        <v>303.88982818540302</v>
      </c>
      <c r="Y77" s="139">
        <v>296.76379340324098</v>
      </c>
      <c r="Z77" s="134">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365.49852057016898</v>
      </c>
      <c r="AK77" s="61">
        <v>1554.9914241706899</v>
      </c>
      <c r="AL77" s="139">
        <v>372.42916461099298</v>
      </c>
      <c r="AM77" s="139">
        <v>372.42916461099298</v>
      </c>
      <c r="AN77" s="139">
        <v>262.24676522416598</v>
      </c>
      <c r="AO77" s="139">
        <v>262.24676522416496</v>
      </c>
      <c r="AP77" s="139">
        <v>305.18731412737401</v>
      </c>
      <c r="AQ77" s="287">
        <v>305.18731412737407</v>
      </c>
      <c r="AR77" s="139">
        <v>346.46205443378102</v>
      </c>
      <c r="AS77" s="287">
        <f t="shared" si="18"/>
        <v>346.46205443377801</v>
      </c>
      <c r="AT77" s="61">
        <v>1286.32529839631</v>
      </c>
      <c r="AU77" s="61">
        <v>1286.32529839631</v>
      </c>
      <c r="AV77" s="139">
        <v>339.58244734602698</v>
      </c>
      <c r="AW77" s="139">
        <v>363.87110429990798</v>
      </c>
      <c r="AX77" s="139">
        <v>326.46233091252702</v>
      </c>
      <c r="AY77" s="139">
        <v>351.34037715900598</v>
      </c>
      <c r="AZ77" s="61">
        <v>1381.2562597174699</v>
      </c>
      <c r="BA77" s="139">
        <v>354.89751758695502</v>
      </c>
      <c r="BB77" s="139">
        <v>393.04804008785692</v>
      </c>
      <c r="BC77" s="139">
        <v>372.48794945024815</v>
      </c>
      <c r="BD77" s="139">
        <v>395.16725828667552</v>
      </c>
      <c r="BE77" s="61">
        <v>1515.600765411735</v>
      </c>
      <c r="BF77" s="512"/>
      <c r="BG77" s="165">
        <f t="shared" si="15"/>
        <v>0.12474194250618353</v>
      </c>
      <c r="BH77" s="165"/>
      <c r="BI77" s="165">
        <f t="shared" si="16"/>
        <v>9.7262549761580663E-2</v>
      </c>
      <c r="BJ77" s="126"/>
      <c r="BK77" s="224" t="b">
        <f t="shared" si="17"/>
        <v>1</v>
      </c>
    </row>
    <row r="78" spans="1:63">
      <c r="A78" s="21" t="s">
        <v>153</v>
      </c>
      <c r="B78" s="29" t="s">
        <v>34</v>
      </c>
      <c r="C78" s="97">
        <v>-3</v>
      </c>
      <c r="D78" s="97">
        <v>-2</v>
      </c>
      <c r="E78" s="97">
        <v>0</v>
      </c>
      <c r="F78" s="97">
        <v>-1</v>
      </c>
      <c r="G78" s="102">
        <v>-6</v>
      </c>
      <c r="H78" s="97">
        <v>-4.1706653885817298E-2</v>
      </c>
      <c r="I78" s="97">
        <v>0.19998685011762901</v>
      </c>
      <c r="J78" s="72">
        <v>-0.56607719267494405</v>
      </c>
      <c r="K78" s="72">
        <v>-0.149218735620677</v>
      </c>
      <c r="L78" s="102">
        <v>-0.55701573206380905</v>
      </c>
      <c r="M78" s="136">
        <v>-0.95125219803633898</v>
      </c>
      <c r="N78" s="136">
        <v>-2.2751861707230998</v>
      </c>
      <c r="O78" s="136">
        <v>-1.93514248182122</v>
      </c>
      <c r="P78" s="136">
        <v>-8.1166694314034498</v>
      </c>
      <c r="Q78" s="102">
        <v>-13.2782502819841</v>
      </c>
      <c r="R78" s="136">
        <v>-4.00351576473264</v>
      </c>
      <c r="S78" s="136">
        <v>-5.8697942438310804</v>
      </c>
      <c r="T78" s="136">
        <v>11.9392595257859</v>
      </c>
      <c r="U78" s="136">
        <v>-13.314550388820299</v>
      </c>
      <c r="V78" s="102">
        <v>-11.2486008715981</v>
      </c>
      <c r="W78" s="136">
        <v>5.11309458706915</v>
      </c>
      <c r="X78" s="136">
        <v>-2.47354116439393</v>
      </c>
      <c r="Y78" s="136">
        <v>-9.6528891667582499</v>
      </c>
      <c r="Z78" s="91">
        <v>-3.6827783749387302</v>
      </c>
      <c r="AA78" s="102">
        <v>-10.6961141190218</v>
      </c>
      <c r="AB78" s="136">
        <v>-13.056132513650599</v>
      </c>
      <c r="AC78" s="136">
        <v>-4.1762672057972399</v>
      </c>
      <c r="AD78" s="136">
        <v>-2.68397663480556</v>
      </c>
      <c r="AE78" s="136">
        <v>-2.9181103367931498</v>
      </c>
      <c r="AF78" s="102">
        <v>-22.8344866910466</v>
      </c>
      <c r="AG78" s="136">
        <v>-2.1363944200315901</v>
      </c>
      <c r="AH78" s="136">
        <v>-17.842075947760499</v>
      </c>
      <c r="AI78" s="136">
        <v>6.7640796259050102</v>
      </c>
      <c r="AJ78" s="136">
        <v>1.0699439338836201</v>
      </c>
      <c r="AK78" s="102">
        <v>-12.144446808003501</v>
      </c>
      <c r="AL78" s="136">
        <v>-3.9970407486142601</v>
      </c>
      <c r="AM78" s="136">
        <v>-3.9970407486142601</v>
      </c>
      <c r="AN78" s="136">
        <v>-3.6956952956302298</v>
      </c>
      <c r="AO78" s="136">
        <v>-3.6956952956302396</v>
      </c>
      <c r="AP78" s="136">
        <v>-0.44271425347073601</v>
      </c>
      <c r="AQ78" s="286">
        <v>-0.44271425347073112</v>
      </c>
      <c r="AR78" s="136">
        <v>-3.97991926719352</v>
      </c>
      <c r="AS78" s="286">
        <f t="shared" si="18"/>
        <v>-3.9799192671935693</v>
      </c>
      <c r="AT78" s="102">
        <v>-12.1153695649088</v>
      </c>
      <c r="AU78" s="102">
        <v>-12.1153695649088</v>
      </c>
      <c r="AV78" s="136">
        <v>-0.56764190179774798</v>
      </c>
      <c r="AW78" s="136">
        <v>-2.1886794522782602</v>
      </c>
      <c r="AX78" s="136">
        <v>-0.73404916960897604</v>
      </c>
      <c r="AY78" s="136">
        <v>0.86874136105062405</v>
      </c>
      <c r="AZ78" s="102">
        <v>-2.6216291626343602</v>
      </c>
      <c r="BA78" s="136">
        <v>-0.27416279046655601</v>
      </c>
      <c r="BB78" s="136">
        <v>-4.92674207407061</v>
      </c>
      <c r="BC78" s="136">
        <v>-1.7191630542082601</v>
      </c>
      <c r="BD78" s="136">
        <v>-2.91187055546269</v>
      </c>
      <c r="BE78" s="63">
        <v>-9.8319384742081208</v>
      </c>
      <c r="BF78" s="136"/>
      <c r="BG78" s="165" t="str">
        <f t="shared" si="15"/>
        <v>ns</v>
      </c>
      <c r="BH78" s="165"/>
      <c r="BI78" s="165" t="str">
        <f t="shared" si="16"/>
        <v>x3.8</v>
      </c>
      <c r="BJ78" s="126"/>
      <c r="BK78" s="224" t="b">
        <f t="shared" si="17"/>
        <v>1</v>
      </c>
    </row>
    <row r="79" spans="1:63">
      <c r="A79" s="21" t="s">
        <v>154</v>
      </c>
      <c r="B79" s="29" t="s">
        <v>38</v>
      </c>
      <c r="C79" s="97">
        <v>6</v>
      </c>
      <c r="D79" s="97">
        <v>6</v>
      </c>
      <c r="E79" s="97">
        <v>7</v>
      </c>
      <c r="F79" s="97">
        <v>6</v>
      </c>
      <c r="G79" s="102">
        <v>25</v>
      </c>
      <c r="H79" s="97">
        <v>6.5160359255694296</v>
      </c>
      <c r="I79" s="97">
        <v>6.2281544665059698</v>
      </c>
      <c r="J79" s="72">
        <v>8.0378099897328905</v>
      </c>
      <c r="K79" s="72">
        <v>7.6243254800090998</v>
      </c>
      <c r="L79" s="102">
        <v>28.4063258618174</v>
      </c>
      <c r="M79" s="136">
        <v>7.5885241425724699</v>
      </c>
      <c r="N79" s="136">
        <v>7.8746406674648801</v>
      </c>
      <c r="O79" s="136">
        <v>8.9284584579462791</v>
      </c>
      <c r="P79" s="136">
        <v>8.5511385756633107</v>
      </c>
      <c r="Q79" s="102">
        <v>32.942761843646899</v>
      </c>
      <c r="R79" s="136">
        <v>11.623776606623199</v>
      </c>
      <c r="S79" s="136">
        <v>13.555607787545499</v>
      </c>
      <c r="T79" s="136">
        <v>12.327286665449</v>
      </c>
      <c r="U79" s="136">
        <v>9.8545942988773003</v>
      </c>
      <c r="V79" s="102">
        <v>47.361265358494997</v>
      </c>
      <c r="W79" s="136">
        <v>12.6556766386996</v>
      </c>
      <c r="X79" s="136">
        <v>11.9449422141913</v>
      </c>
      <c r="Y79" s="136">
        <v>7.85972612267767</v>
      </c>
      <c r="Z79" s="135">
        <v>13.531934511902801</v>
      </c>
      <c r="AA79" s="102">
        <v>45.9922794874714</v>
      </c>
      <c r="AB79" s="136">
        <v>13.8041454863755</v>
      </c>
      <c r="AC79" s="136">
        <v>15.1203231478208</v>
      </c>
      <c r="AD79" s="136">
        <v>16.7764041447479</v>
      </c>
      <c r="AE79" s="136">
        <v>20.286614559005901</v>
      </c>
      <c r="AF79" s="102">
        <v>65.9874873379501</v>
      </c>
      <c r="AG79" s="136">
        <v>17.709730180492201</v>
      </c>
      <c r="AH79" s="136">
        <v>20.5810987759703</v>
      </c>
      <c r="AI79" s="136">
        <v>24.754218513001799</v>
      </c>
      <c r="AJ79" s="136">
        <v>21.232935965778999</v>
      </c>
      <c r="AK79" s="102">
        <v>84.2779834352433</v>
      </c>
      <c r="AL79" s="136">
        <v>19.754686936848401</v>
      </c>
      <c r="AM79" s="136">
        <v>19.754686936848401</v>
      </c>
      <c r="AN79" s="136">
        <v>21.027827086684699</v>
      </c>
      <c r="AO79" s="136">
        <v>21.027827086684702</v>
      </c>
      <c r="AP79" s="136">
        <v>23.512142924900399</v>
      </c>
      <c r="AQ79" s="286">
        <v>23.512142924900395</v>
      </c>
      <c r="AR79" s="136">
        <v>23.893739326168799</v>
      </c>
      <c r="AS79" s="286">
        <f t="shared" si="18"/>
        <v>23.893739326168799</v>
      </c>
      <c r="AT79" s="102">
        <v>88.188396274602297</v>
      </c>
      <c r="AU79" s="102">
        <v>88.188396274602297</v>
      </c>
      <c r="AV79" s="136">
        <v>21.967398501219499</v>
      </c>
      <c r="AW79" s="136">
        <v>27.2595846418597</v>
      </c>
      <c r="AX79" s="136">
        <v>23.9891602105488</v>
      </c>
      <c r="AY79" s="136">
        <v>28.788335681487698</v>
      </c>
      <c r="AZ79" s="102">
        <v>102.00447903511601</v>
      </c>
      <c r="BA79" s="136">
        <v>28.637764832485502</v>
      </c>
      <c r="BB79" s="136">
        <v>32.690770217378599</v>
      </c>
      <c r="BC79" s="136">
        <v>32.709266581860803</v>
      </c>
      <c r="BD79" s="136">
        <v>29.307624636228599</v>
      </c>
      <c r="BE79" s="63">
        <v>123.345426267953</v>
      </c>
      <c r="BF79" s="136"/>
      <c r="BG79" s="165">
        <f t="shared" si="15"/>
        <v>1.8038172143269415E-2</v>
      </c>
      <c r="BH79" s="165"/>
      <c r="BI79" s="165">
        <f t="shared" si="16"/>
        <v>0.20921578576456601</v>
      </c>
      <c r="BJ79" s="126"/>
      <c r="BK79" s="224" t="b">
        <f t="shared" si="17"/>
        <v>1</v>
      </c>
    </row>
    <row r="80" spans="1:63">
      <c r="A80" s="21" t="s">
        <v>155</v>
      </c>
      <c r="B80" s="29" t="s">
        <v>40</v>
      </c>
      <c r="C80" s="97">
        <v>0</v>
      </c>
      <c r="D80" s="97">
        <v>10</v>
      </c>
      <c r="E80" s="97">
        <v>0</v>
      </c>
      <c r="F80" s="97">
        <v>3</v>
      </c>
      <c r="G80" s="102">
        <v>13</v>
      </c>
      <c r="H80" s="97">
        <v>2.5879716784419097E-4</v>
      </c>
      <c r="I80" s="97">
        <v>1.3945765098309301E-2</v>
      </c>
      <c r="J80" s="72">
        <v>1.08899358968714E-2</v>
      </c>
      <c r="K80" s="72">
        <v>-3.3568880635185499E-3</v>
      </c>
      <c r="L80" s="102">
        <v>2.17376100995063E-2</v>
      </c>
      <c r="M80" s="136">
        <v>-1.1659999999999999</v>
      </c>
      <c r="N80" s="136">
        <v>1.8609493704176899E-2</v>
      </c>
      <c r="O80" s="136">
        <v>-6.7323688667256396E-2</v>
      </c>
      <c r="P80" s="136">
        <v>-0.10194425182572101</v>
      </c>
      <c r="Q80" s="102">
        <v>-1.3166584467888001</v>
      </c>
      <c r="R80" s="136">
        <v>0.15975129642652899</v>
      </c>
      <c r="S80" s="136">
        <v>-0.267481387041479</v>
      </c>
      <c r="T80" s="136">
        <v>-2.81026639275034E-2</v>
      </c>
      <c r="U80" s="136">
        <v>2.1697035938539399E-2</v>
      </c>
      <c r="V80" s="102">
        <v>-0.114135718603914</v>
      </c>
      <c r="W80" s="136">
        <v>5.0887122404694798E-3</v>
      </c>
      <c r="X80" s="136">
        <v>-0.206408144337135</v>
      </c>
      <c r="Y80" s="136">
        <v>0.17857531844473001</v>
      </c>
      <c r="Z80" s="135">
        <v>1.18999037627677E-2</v>
      </c>
      <c r="AA80" s="102">
        <v>-1.08442098891669E-2</v>
      </c>
      <c r="AB80" s="136">
        <v>2.0586292003031002E-2</v>
      </c>
      <c r="AC80" s="136">
        <v>-4.6996550168744699E-4</v>
      </c>
      <c r="AD80" s="136">
        <v>-0.78080521592808905</v>
      </c>
      <c r="AE80" s="136">
        <v>0.78892400479411695</v>
      </c>
      <c r="AF80" s="102">
        <v>2.82351153673716E-2</v>
      </c>
      <c r="AG80" s="136">
        <v>4.0265310433232997E-2</v>
      </c>
      <c r="AH80" s="136">
        <v>5.2431123062227402E-3</v>
      </c>
      <c r="AI80" s="136">
        <v>-0.20428700474521899</v>
      </c>
      <c r="AJ80" s="136">
        <v>5.4057601480677002E-2</v>
      </c>
      <c r="AK80" s="102">
        <v>-0.10472098052508599</v>
      </c>
      <c r="AL80" s="136">
        <v>0.49104342986168997</v>
      </c>
      <c r="AM80" s="136">
        <v>0.49104342986168997</v>
      </c>
      <c r="AN80" s="136">
        <v>3.57954527072302</v>
      </c>
      <c r="AO80" s="136">
        <v>3.57954527072302</v>
      </c>
      <c r="AP80" s="136">
        <v>3.8866137082357498E-2</v>
      </c>
      <c r="AQ80" s="286">
        <v>3.8866137082360197E-2</v>
      </c>
      <c r="AR80" s="136">
        <v>-0.108718440381406</v>
      </c>
      <c r="AS80" s="286">
        <f t="shared" si="18"/>
        <v>-0.1087184403814101</v>
      </c>
      <c r="AT80" s="102">
        <v>4.0007363972856602</v>
      </c>
      <c r="AU80" s="102">
        <v>4.0007363972856602</v>
      </c>
      <c r="AV80" s="136">
        <v>4.28022819946971E-2</v>
      </c>
      <c r="AW80" s="136">
        <v>3.8939443105805202E-2</v>
      </c>
      <c r="AX80" s="136">
        <v>-2.0627254476738699</v>
      </c>
      <c r="AY80" s="136">
        <v>-2.9514385115946098</v>
      </c>
      <c r="AZ80" s="102">
        <v>-4.93242223416798</v>
      </c>
      <c r="BA80" s="136">
        <v>0.148447558985038</v>
      </c>
      <c r="BB80" s="136">
        <v>3.1434072070737784E-2</v>
      </c>
      <c r="BC80" s="136">
        <v>1.6003151447799902E-2</v>
      </c>
      <c r="BD80" s="136">
        <v>-6.8978891670488096E-2</v>
      </c>
      <c r="BE80" s="63">
        <v>0.126905890833063</v>
      </c>
      <c r="BF80" s="136"/>
      <c r="BG80" s="165">
        <f t="shared" si="15"/>
        <v>-0.97662872141855328</v>
      </c>
      <c r="BH80" s="165"/>
      <c r="BI80" s="165" t="str">
        <f t="shared" si="16"/>
        <v>ns</v>
      </c>
      <c r="BJ80" s="126"/>
      <c r="BK80" s="224" t="b">
        <f t="shared" si="17"/>
        <v>1</v>
      </c>
    </row>
    <row r="81" spans="1:63">
      <c r="A81" s="21" t="s">
        <v>156</v>
      </c>
      <c r="B81" s="29" t="s">
        <v>42</v>
      </c>
      <c r="C81" s="97">
        <v>0</v>
      </c>
      <c r="D81" s="97">
        <v>0</v>
      </c>
      <c r="E81" s="97">
        <v>0</v>
      </c>
      <c r="F81" s="97">
        <v>0</v>
      </c>
      <c r="G81" s="102">
        <v>0</v>
      </c>
      <c r="H81" s="97">
        <v>0</v>
      </c>
      <c r="I81" s="97">
        <v>0</v>
      </c>
      <c r="J81" s="72">
        <v>0</v>
      </c>
      <c r="K81" s="72">
        <v>0</v>
      </c>
      <c r="L81" s="102">
        <v>0</v>
      </c>
      <c r="M81" s="136">
        <v>0</v>
      </c>
      <c r="N81" s="136">
        <v>0</v>
      </c>
      <c r="O81" s="136">
        <v>0</v>
      </c>
      <c r="P81" s="136">
        <v>0</v>
      </c>
      <c r="Q81" s="102">
        <v>0</v>
      </c>
      <c r="R81" s="136">
        <v>0</v>
      </c>
      <c r="S81" s="136">
        <v>0</v>
      </c>
      <c r="T81" s="136">
        <v>0</v>
      </c>
      <c r="U81" s="136">
        <v>0</v>
      </c>
      <c r="V81" s="102">
        <v>0</v>
      </c>
      <c r="W81" s="136">
        <v>0</v>
      </c>
      <c r="X81" s="136">
        <v>0</v>
      </c>
      <c r="Y81" s="136">
        <v>0</v>
      </c>
      <c r="Z81" s="135">
        <v>0</v>
      </c>
      <c r="AA81" s="102">
        <v>0</v>
      </c>
      <c r="AB81" s="136">
        <v>0</v>
      </c>
      <c r="AC81" s="136">
        <v>0</v>
      </c>
      <c r="AD81" s="136">
        <v>0</v>
      </c>
      <c r="AE81" s="136">
        <v>0</v>
      </c>
      <c r="AF81" s="102">
        <v>0</v>
      </c>
      <c r="AG81" s="136">
        <v>0</v>
      </c>
      <c r="AH81" s="136">
        <v>0</v>
      </c>
      <c r="AI81" s="136">
        <v>0</v>
      </c>
      <c r="AJ81" s="136">
        <v>0</v>
      </c>
      <c r="AK81" s="102">
        <v>0</v>
      </c>
      <c r="AL81" s="136">
        <v>0</v>
      </c>
      <c r="AM81" s="136">
        <v>0</v>
      </c>
      <c r="AN81" s="136">
        <v>0</v>
      </c>
      <c r="AO81" s="136">
        <v>0</v>
      </c>
      <c r="AP81" s="136">
        <v>0</v>
      </c>
      <c r="AQ81" s="286">
        <v>0</v>
      </c>
      <c r="AR81" s="136">
        <v>0</v>
      </c>
      <c r="AS81" s="286">
        <f t="shared" si="18"/>
        <v>0</v>
      </c>
      <c r="AT81" s="102">
        <v>0</v>
      </c>
      <c r="AU81" s="102">
        <v>0</v>
      </c>
      <c r="AV81" s="136">
        <v>0</v>
      </c>
      <c r="AW81" s="136">
        <v>0</v>
      </c>
      <c r="AX81" s="136">
        <v>0</v>
      </c>
      <c r="AY81" s="136">
        <v>0</v>
      </c>
      <c r="AZ81" s="102">
        <v>0</v>
      </c>
      <c r="BA81" s="136">
        <v>0</v>
      </c>
      <c r="BB81" s="136">
        <v>0</v>
      </c>
      <c r="BC81" s="136">
        <v>0</v>
      </c>
      <c r="BD81" s="136">
        <v>0</v>
      </c>
      <c r="BE81" s="63">
        <v>0</v>
      </c>
      <c r="BF81" s="136"/>
      <c r="BG81" s="165" t="str">
        <f t="shared" si="15"/>
        <v>ns</v>
      </c>
      <c r="BH81" s="165"/>
      <c r="BI81" s="165" t="str">
        <f t="shared" si="16"/>
        <v>ns</v>
      </c>
      <c r="BJ81" s="126"/>
      <c r="BK81" s="224" t="b">
        <f t="shared" si="17"/>
        <v>1</v>
      </c>
    </row>
    <row r="82" spans="1:63">
      <c r="A82" s="21" t="s">
        <v>157</v>
      </c>
      <c r="B82" s="28" t="s">
        <v>44</v>
      </c>
      <c r="C82" s="60">
        <v>191</v>
      </c>
      <c r="D82" s="60">
        <v>221</v>
      </c>
      <c r="E82" s="60">
        <v>178</v>
      </c>
      <c r="F82" s="60">
        <v>199</v>
      </c>
      <c r="G82" s="61">
        <v>789</v>
      </c>
      <c r="H82" s="60">
        <v>185.03434390890101</v>
      </c>
      <c r="I82" s="60">
        <v>222.18024287199501</v>
      </c>
      <c r="J82" s="74">
        <v>192.64283116357399</v>
      </c>
      <c r="K82" s="74">
        <v>210.60316941910699</v>
      </c>
      <c r="L82" s="61">
        <v>810.46058736357804</v>
      </c>
      <c r="M82" s="139">
        <v>201.82318816418001</v>
      </c>
      <c r="N82" s="139">
        <v>219.331227558759</v>
      </c>
      <c r="O82" s="139">
        <v>251.39227419045801</v>
      </c>
      <c r="P82" s="139">
        <v>271.644315845824</v>
      </c>
      <c r="Q82" s="61">
        <v>944.19100575922096</v>
      </c>
      <c r="R82" s="139">
        <v>298.806638845306</v>
      </c>
      <c r="S82" s="139">
        <v>307.647286362069</v>
      </c>
      <c r="T82" s="139">
        <v>280.72096486851598</v>
      </c>
      <c r="U82" s="139">
        <v>236.312479765696</v>
      </c>
      <c r="V82" s="61">
        <v>1123.48736984159</v>
      </c>
      <c r="W82" s="139">
        <v>313.691411380293</v>
      </c>
      <c r="X82" s="139">
        <v>313.154821090864</v>
      </c>
      <c r="Y82" s="139">
        <v>295.14920567760498</v>
      </c>
      <c r="Z82" s="134">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387.855458071312</v>
      </c>
      <c r="AK82" s="61">
        <v>1627.0202398174099</v>
      </c>
      <c r="AL82" s="139">
        <v>388.67785422908901</v>
      </c>
      <c r="AM82" s="139">
        <v>388.67785422908798</v>
      </c>
      <c r="AN82" s="139">
        <v>283.15844228594301</v>
      </c>
      <c r="AO82" s="139">
        <v>283.15844228594301</v>
      </c>
      <c r="AP82" s="139">
        <v>328.29560893588598</v>
      </c>
      <c r="AQ82" s="287">
        <v>328.29560893588905</v>
      </c>
      <c r="AR82" s="139">
        <v>366.26715605237598</v>
      </c>
      <c r="AS82" s="287">
        <f t="shared" si="18"/>
        <v>366.26715605237007</v>
      </c>
      <c r="AT82" s="61">
        <v>1366.3990615032901</v>
      </c>
      <c r="AU82" s="61">
        <v>1366.3990615032901</v>
      </c>
      <c r="AV82" s="139">
        <v>361.02500622744299</v>
      </c>
      <c r="AW82" s="139">
        <v>388.98094893259503</v>
      </c>
      <c r="AX82" s="139">
        <v>347.65471650579099</v>
      </c>
      <c r="AY82" s="139">
        <v>378.046015689949</v>
      </c>
      <c r="AZ82" s="61">
        <v>1475.7066873557801</v>
      </c>
      <c r="BA82" s="139">
        <v>383.409567187959</v>
      </c>
      <c r="BB82" s="139">
        <v>420.84350230323503</v>
      </c>
      <c r="BC82" s="139">
        <v>403.49405612934817</v>
      </c>
      <c r="BD82" s="139">
        <v>421.49403347577049</v>
      </c>
      <c r="BE82" s="61">
        <v>1629.241159096315</v>
      </c>
      <c r="BF82" s="512"/>
      <c r="BG82" s="165">
        <f t="shared" si="15"/>
        <v>0.11492785529435379</v>
      </c>
      <c r="BH82" s="165"/>
      <c r="BI82" s="165">
        <f t="shared" si="16"/>
        <v>0.10404132003741395</v>
      </c>
      <c r="BJ82" s="126"/>
      <c r="BK82" s="224" t="b">
        <f t="shared" si="17"/>
        <v>1</v>
      </c>
    </row>
    <row r="83" spans="1:63">
      <c r="A83" s="21" t="s">
        <v>158</v>
      </c>
      <c r="B83" s="29" t="s">
        <v>46</v>
      </c>
      <c r="C83" s="97">
        <v>-66</v>
      </c>
      <c r="D83" s="97">
        <v>-78</v>
      </c>
      <c r="E83" s="97">
        <v>-59</v>
      </c>
      <c r="F83" s="97">
        <v>-77</v>
      </c>
      <c r="G83" s="102">
        <v>-280</v>
      </c>
      <c r="H83" s="97">
        <v>-57.845181918744203</v>
      </c>
      <c r="I83" s="97">
        <v>-76.483957787874502</v>
      </c>
      <c r="J83" s="72">
        <v>-57.724194756585199</v>
      </c>
      <c r="K83" s="72">
        <v>-60.463196541017297</v>
      </c>
      <c r="L83" s="102">
        <v>-252.51653100422101</v>
      </c>
      <c r="M83" s="136">
        <v>-64.991554672887105</v>
      </c>
      <c r="N83" s="136">
        <v>-78.811301059006496</v>
      </c>
      <c r="O83" s="136">
        <v>-69.841998309198004</v>
      </c>
      <c r="P83" s="136">
        <v>-65.040705145426401</v>
      </c>
      <c r="Q83" s="102">
        <v>-278.68555918651799</v>
      </c>
      <c r="R83" s="136">
        <v>-84.143110310852805</v>
      </c>
      <c r="S83" s="136">
        <v>-82.440736903553201</v>
      </c>
      <c r="T83" s="136">
        <v>-76.281564348813802</v>
      </c>
      <c r="U83" s="136">
        <v>-53.668250479474601</v>
      </c>
      <c r="V83" s="102">
        <v>-296.533662042694</v>
      </c>
      <c r="W83" s="136">
        <v>-86.218789124364903</v>
      </c>
      <c r="X83" s="136">
        <v>-72.665004957386202</v>
      </c>
      <c r="Y83" s="136">
        <v>-82.245740819485206</v>
      </c>
      <c r="Z83" s="136">
        <v>-84.928313251456004</v>
      </c>
      <c r="AA83" s="102">
        <v>-326.05784815269197</v>
      </c>
      <c r="AB83" s="136">
        <v>-68.634504105340696</v>
      </c>
      <c r="AC83" s="136">
        <v>-76.997021550058605</v>
      </c>
      <c r="AD83" s="136">
        <v>-77.439701092821593</v>
      </c>
      <c r="AE83" s="136">
        <v>-84.132985276949</v>
      </c>
      <c r="AF83" s="102">
        <v>-307.20421202517002</v>
      </c>
      <c r="AG83" s="136">
        <v>-96.357049899299099</v>
      </c>
      <c r="AH83" s="136">
        <v>1.89628916943933</v>
      </c>
      <c r="AI83" s="136">
        <v>-101.070113026591</v>
      </c>
      <c r="AJ83" s="136">
        <v>-87.866028315980301</v>
      </c>
      <c r="AK83" s="102">
        <v>-283.39690207243098</v>
      </c>
      <c r="AL83" s="136">
        <v>-92.244552489729301</v>
      </c>
      <c r="AM83" s="136">
        <v>-92.244552489729301</v>
      </c>
      <c r="AN83" s="136">
        <v>-66.2923405520784</v>
      </c>
      <c r="AO83" s="136">
        <v>-66.292340552078713</v>
      </c>
      <c r="AP83" s="136">
        <v>-74.209149276032093</v>
      </c>
      <c r="AQ83" s="286">
        <v>-74.20914927603198</v>
      </c>
      <c r="AR83" s="136">
        <v>-86.901933924807395</v>
      </c>
      <c r="AS83" s="286">
        <f t="shared" si="18"/>
        <v>-86.901933924807025</v>
      </c>
      <c r="AT83" s="102">
        <v>-319.64797624264702</v>
      </c>
      <c r="AU83" s="102">
        <v>-319.64797624264702</v>
      </c>
      <c r="AV83" s="136">
        <v>-82.918753358096794</v>
      </c>
      <c r="AW83" s="136">
        <v>-90.810745744600396</v>
      </c>
      <c r="AX83" s="136">
        <v>-79.768588462002498</v>
      </c>
      <c r="AY83" s="136">
        <v>-88.657601958801806</v>
      </c>
      <c r="AZ83" s="102">
        <v>-342.15568952350202</v>
      </c>
      <c r="BA83" s="136">
        <v>-88.301294017912994</v>
      </c>
      <c r="BB83" s="136">
        <v>-95.436272346734967</v>
      </c>
      <c r="BC83" s="136">
        <v>-91.686857585101819</v>
      </c>
      <c r="BD83" s="136">
        <v>-80.142145596298036</v>
      </c>
      <c r="BE83" s="63">
        <v>-355.56656954604688</v>
      </c>
      <c r="BF83" s="136"/>
      <c r="BG83" s="165">
        <f t="shared" si="15"/>
        <v>-9.6048800941636148E-2</v>
      </c>
      <c r="BH83" s="165"/>
      <c r="BI83" s="165">
        <f t="shared" si="16"/>
        <v>3.9195256525534683E-2</v>
      </c>
      <c r="BJ83" s="126"/>
      <c r="BK83" s="224" t="b">
        <f t="shared" si="17"/>
        <v>1</v>
      </c>
    </row>
    <row r="84" spans="1:63">
      <c r="A84" s="21" t="s">
        <v>159</v>
      </c>
      <c r="B84" s="29" t="s">
        <v>48</v>
      </c>
      <c r="C84" s="97">
        <v>0</v>
      </c>
      <c r="D84" s="97">
        <v>0</v>
      </c>
      <c r="E84" s="97">
        <v>0</v>
      </c>
      <c r="F84" s="97">
        <v>0</v>
      </c>
      <c r="G84" s="102">
        <v>0</v>
      </c>
      <c r="H84" s="97">
        <v>0</v>
      </c>
      <c r="I84" s="97">
        <v>0</v>
      </c>
      <c r="J84" s="72">
        <v>0</v>
      </c>
      <c r="K84" s="72">
        <v>0</v>
      </c>
      <c r="L84" s="102">
        <v>0</v>
      </c>
      <c r="M84" s="136">
        <v>0</v>
      </c>
      <c r="N84" s="136">
        <v>0</v>
      </c>
      <c r="O84" s="136">
        <v>0</v>
      </c>
      <c r="P84" s="136">
        <v>0</v>
      </c>
      <c r="Q84" s="102">
        <v>0</v>
      </c>
      <c r="R84" s="136">
        <v>0</v>
      </c>
      <c r="S84" s="136">
        <v>0</v>
      </c>
      <c r="T84" s="136">
        <v>0</v>
      </c>
      <c r="U84" s="136">
        <v>0</v>
      </c>
      <c r="V84" s="102">
        <v>0</v>
      </c>
      <c r="W84" s="136">
        <v>0</v>
      </c>
      <c r="X84" s="136">
        <v>0</v>
      </c>
      <c r="Y84" s="136">
        <v>0</v>
      </c>
      <c r="Z84" s="135">
        <v>0</v>
      </c>
      <c r="AA84" s="102">
        <v>0</v>
      </c>
      <c r="AB84" s="136">
        <v>0</v>
      </c>
      <c r="AC84" s="136">
        <v>0</v>
      </c>
      <c r="AD84" s="136">
        <v>0</v>
      </c>
      <c r="AE84" s="136">
        <v>0</v>
      </c>
      <c r="AF84" s="102">
        <v>0</v>
      </c>
      <c r="AG84" s="136">
        <v>0</v>
      </c>
      <c r="AH84" s="136">
        <v>0</v>
      </c>
      <c r="AI84" s="136">
        <v>0</v>
      </c>
      <c r="AJ84" s="136">
        <v>0</v>
      </c>
      <c r="AK84" s="102">
        <v>0</v>
      </c>
      <c r="AL84" s="136">
        <v>0</v>
      </c>
      <c r="AM84" s="136">
        <v>0</v>
      </c>
      <c r="AN84" s="136">
        <v>0</v>
      </c>
      <c r="AO84" s="136">
        <v>0</v>
      </c>
      <c r="AP84" s="136">
        <v>0</v>
      </c>
      <c r="AQ84" s="286">
        <v>0</v>
      </c>
      <c r="AR84" s="136">
        <v>0</v>
      </c>
      <c r="AS84" s="286">
        <f t="shared" si="18"/>
        <v>0</v>
      </c>
      <c r="AT84" s="102">
        <v>0</v>
      </c>
      <c r="AU84" s="102">
        <v>0</v>
      </c>
      <c r="AV84" s="136">
        <v>0</v>
      </c>
      <c r="AW84" s="136">
        <v>0</v>
      </c>
      <c r="AX84" s="136">
        <v>0</v>
      </c>
      <c r="AY84" s="136">
        <v>0</v>
      </c>
      <c r="AZ84" s="102">
        <v>0</v>
      </c>
      <c r="BA84" s="136">
        <v>0</v>
      </c>
      <c r="BB84" s="136">
        <v>0</v>
      </c>
      <c r="BC84" s="136">
        <v>0</v>
      </c>
      <c r="BD84" s="136">
        <v>0</v>
      </c>
      <c r="BE84" s="63">
        <v>0</v>
      </c>
      <c r="BF84" s="136"/>
      <c r="BG84" s="165" t="str">
        <f t="shared" si="15"/>
        <v>ns</v>
      </c>
      <c r="BH84" s="165"/>
      <c r="BI84" s="165" t="str">
        <f t="shared" si="16"/>
        <v>ns</v>
      </c>
      <c r="BJ84" s="126"/>
      <c r="BK84" s="224" t="b">
        <f t="shared" si="17"/>
        <v>1</v>
      </c>
    </row>
    <row r="85" spans="1:63">
      <c r="A85" s="21" t="s">
        <v>160</v>
      </c>
      <c r="B85" s="28" t="s">
        <v>50</v>
      </c>
      <c r="C85" s="60">
        <v>125</v>
      </c>
      <c r="D85" s="60">
        <v>143</v>
      </c>
      <c r="E85" s="60">
        <v>119</v>
      </c>
      <c r="F85" s="60">
        <v>122</v>
      </c>
      <c r="G85" s="61">
        <v>509</v>
      </c>
      <c r="H85" s="60">
        <v>127.189161990157</v>
      </c>
      <c r="I85" s="60">
        <v>145.696285084121</v>
      </c>
      <c r="J85" s="74">
        <v>134.91863640698901</v>
      </c>
      <c r="K85" s="74">
        <v>150.13997287808999</v>
      </c>
      <c r="L85" s="61">
        <v>557.94405635935698</v>
      </c>
      <c r="M85" s="139">
        <v>136.83163349129299</v>
      </c>
      <c r="N85" s="139">
        <v>140.51992649975199</v>
      </c>
      <c r="O85" s="139">
        <v>181.55027588126001</v>
      </c>
      <c r="P85" s="139">
        <v>206.60361070039801</v>
      </c>
      <c r="Q85" s="61">
        <v>665.50544657270302</v>
      </c>
      <c r="R85" s="139">
        <v>214.66352853445301</v>
      </c>
      <c r="S85" s="139">
        <v>225.20654945851601</v>
      </c>
      <c r="T85" s="139">
        <v>204.43940051970301</v>
      </c>
      <c r="U85" s="139">
        <v>182.64422928622099</v>
      </c>
      <c r="V85" s="61">
        <v>826.95370779889197</v>
      </c>
      <c r="W85" s="139">
        <v>227.472622255928</v>
      </c>
      <c r="X85" s="139">
        <v>240.489816133478</v>
      </c>
      <c r="Y85" s="139">
        <v>212.90346485811901</v>
      </c>
      <c r="Z85" s="134">
        <v>259.650535845928</v>
      </c>
      <c r="AA85" s="61">
        <v>940.51643909345296</v>
      </c>
      <c r="AB85" s="139">
        <v>188.04644447758599</v>
      </c>
      <c r="AC85" s="139">
        <v>216.18404342860401</v>
      </c>
      <c r="AD85" s="139">
        <v>216.133032619575</v>
      </c>
      <c r="AE85" s="139">
        <v>267.70112776989703</v>
      </c>
      <c r="AF85" s="61">
        <v>888.06464829566198</v>
      </c>
      <c r="AG85" s="139">
        <v>288.768915312606</v>
      </c>
      <c r="AH85" s="139">
        <v>440.85558414076399</v>
      </c>
      <c r="AI85" s="139">
        <v>314.00940853627299</v>
      </c>
      <c r="AJ85" s="139">
        <v>299.98942975533203</v>
      </c>
      <c r="AK85" s="61">
        <v>1343.6233377449801</v>
      </c>
      <c r="AL85" s="139">
        <v>296.43330173935902</v>
      </c>
      <c r="AM85" s="139">
        <v>296.43330173935902</v>
      </c>
      <c r="AN85" s="139">
        <v>216.86610173386501</v>
      </c>
      <c r="AO85" s="139">
        <v>216.86610173386492</v>
      </c>
      <c r="AP85" s="139">
        <v>254.08645965985301</v>
      </c>
      <c r="AQ85" s="287">
        <v>254.08645965985204</v>
      </c>
      <c r="AR85" s="139">
        <v>279.36522212756802</v>
      </c>
      <c r="AS85" s="287">
        <f t="shared" si="18"/>
        <v>279.36522212757393</v>
      </c>
      <c r="AT85" s="61">
        <v>1046.7510852606499</v>
      </c>
      <c r="AU85" s="61">
        <v>1046.7510852606499</v>
      </c>
      <c r="AV85" s="139">
        <v>278.10625286934601</v>
      </c>
      <c r="AW85" s="139">
        <v>298.17020318799501</v>
      </c>
      <c r="AX85" s="139">
        <v>267.88612804378897</v>
      </c>
      <c r="AY85" s="139">
        <v>289.38841373114798</v>
      </c>
      <c r="AZ85" s="61">
        <v>1133.55099783228</v>
      </c>
      <c r="BA85" s="139">
        <v>295.108273170046</v>
      </c>
      <c r="BB85" s="139">
        <v>325.40722995650492</v>
      </c>
      <c r="BC85" s="139">
        <v>311.80719854424535</v>
      </c>
      <c r="BD85" s="139">
        <v>341.35188787947345</v>
      </c>
      <c r="BE85" s="61">
        <v>1273.6745895502731</v>
      </c>
      <c r="BF85" s="512"/>
      <c r="BG85" s="165">
        <f t="shared" si="15"/>
        <v>0.17956307745133637</v>
      </c>
      <c r="BH85" s="165"/>
      <c r="BI85" s="165">
        <f t="shared" si="16"/>
        <v>0.12361472221889902</v>
      </c>
      <c r="BJ85" s="126"/>
      <c r="BK85" s="224" t="b">
        <f t="shared" si="17"/>
        <v>1</v>
      </c>
    </row>
    <row r="86" spans="1:63">
      <c r="A86" s="21" t="s">
        <v>161</v>
      </c>
      <c r="B86" s="29" t="s">
        <v>52</v>
      </c>
      <c r="C86" s="97">
        <v>27</v>
      </c>
      <c r="D86" s="97">
        <v>-30</v>
      </c>
      <c r="E86" s="97">
        <v>-26</v>
      </c>
      <c r="F86" s="97">
        <v>-31</v>
      </c>
      <c r="G86" s="102">
        <v>-60</v>
      </c>
      <c r="H86" s="97">
        <v>-34.585439717067899</v>
      </c>
      <c r="I86" s="97">
        <v>-37.274032937860099</v>
      </c>
      <c r="J86" s="97">
        <v>-35.426164459053503</v>
      </c>
      <c r="K86" s="97">
        <v>-39.893352362517099</v>
      </c>
      <c r="L86" s="102">
        <v>-147.178989476499</v>
      </c>
      <c r="M86" s="136">
        <v>-36.218391289868102</v>
      </c>
      <c r="N86" s="136">
        <v>-45.232510277144499</v>
      </c>
      <c r="O86" s="136">
        <v>-58.248936431843397</v>
      </c>
      <c r="P86" s="136">
        <v>-65.601767593564006</v>
      </c>
      <c r="Q86" s="102">
        <v>-205.30160559242</v>
      </c>
      <c r="R86" s="136">
        <v>-69.145017690463106</v>
      </c>
      <c r="S86" s="136">
        <v>-72.335936902172406</v>
      </c>
      <c r="T86" s="136">
        <v>-66.206772038941693</v>
      </c>
      <c r="U86" s="136">
        <v>-57.857984613354397</v>
      </c>
      <c r="V86" s="102">
        <v>-265.54571124493202</v>
      </c>
      <c r="W86" s="136">
        <v>-73.139262282839198</v>
      </c>
      <c r="X86" s="136">
        <v>-77.272733184033498</v>
      </c>
      <c r="Y86" s="136">
        <v>-68.684837572293802</v>
      </c>
      <c r="Z86" s="135">
        <v>-83.1938745329184</v>
      </c>
      <c r="AA86" s="102">
        <v>-302.29070757208501</v>
      </c>
      <c r="AB86" s="136">
        <v>-60.903652282578598</v>
      </c>
      <c r="AC86" s="136">
        <v>-69.779794857223294</v>
      </c>
      <c r="AD86" s="136">
        <v>-69.740956601241095</v>
      </c>
      <c r="AE86" s="136">
        <v>-87.372036308397895</v>
      </c>
      <c r="AF86" s="102">
        <v>-287.796440049441</v>
      </c>
      <c r="AG86" s="136">
        <v>-92.417405701649898</v>
      </c>
      <c r="AH86" s="136">
        <v>-141.57226457711701</v>
      </c>
      <c r="AI86" s="136">
        <v>-102.717935185209</v>
      </c>
      <c r="AJ86" s="136">
        <v>-98.371967184327303</v>
      </c>
      <c r="AK86" s="102">
        <v>-435.07957264830299</v>
      </c>
      <c r="AL86" s="136">
        <v>-98.009763846815403</v>
      </c>
      <c r="AM86" s="136">
        <v>-98.009155422690299</v>
      </c>
      <c r="AN86" s="136">
        <v>-71.791150080491605</v>
      </c>
      <c r="AO86" s="136">
        <v>-71.791693772894689</v>
      </c>
      <c r="AP86" s="136">
        <v>-84.664280486106193</v>
      </c>
      <c r="AQ86" s="286">
        <v>-84.652428035298016</v>
      </c>
      <c r="AR86" s="136">
        <v>-92.1024960941469</v>
      </c>
      <c r="AS86" s="286">
        <f t="shared" si="18"/>
        <v>-92.114349871688972</v>
      </c>
      <c r="AT86" s="102">
        <v>-346.56769050755997</v>
      </c>
      <c r="AU86" s="102">
        <v>-346.56762710257198</v>
      </c>
      <c r="AV86" s="136">
        <v>-91.373297983540198</v>
      </c>
      <c r="AW86" s="136">
        <v>-97.458026366492106</v>
      </c>
      <c r="AX86" s="136">
        <v>-89.719196605911094</v>
      </c>
      <c r="AY86" s="136">
        <v>-94.540170401842204</v>
      </c>
      <c r="AZ86" s="102">
        <v>-373.09069135778498</v>
      </c>
      <c r="BA86" s="136">
        <v>-97.721622352078001</v>
      </c>
      <c r="BB86" s="136">
        <v>-107.84532780127221</v>
      </c>
      <c r="BC86" s="136">
        <v>-103.71831587851693</v>
      </c>
      <c r="BD86" s="136">
        <v>-114.930293150135</v>
      </c>
      <c r="BE86" s="63">
        <v>-424.2155591820021</v>
      </c>
      <c r="BF86" s="136"/>
      <c r="BG86" s="165">
        <f t="shared" si="15"/>
        <v>0.21567681401064487</v>
      </c>
      <c r="BH86" s="165"/>
      <c r="BI86" s="165">
        <f t="shared" si="16"/>
        <v>0.13703067111687761</v>
      </c>
      <c r="BJ86" s="126"/>
      <c r="BK86" s="224" t="b">
        <f t="shared" si="17"/>
        <v>1</v>
      </c>
    </row>
    <row r="87" spans="1:63">
      <c r="A87" s="21" t="s">
        <v>162</v>
      </c>
      <c r="B87" s="36" t="s">
        <v>54</v>
      </c>
      <c r="C87" s="61">
        <v>98</v>
      </c>
      <c r="D87" s="61">
        <v>113</v>
      </c>
      <c r="E87" s="61">
        <v>93</v>
      </c>
      <c r="F87" s="61">
        <v>91</v>
      </c>
      <c r="G87" s="61">
        <v>395</v>
      </c>
      <c r="H87" s="61">
        <v>92.603722273089105</v>
      </c>
      <c r="I87" s="61">
        <v>108.422252146261</v>
      </c>
      <c r="J87" s="75">
        <v>99.492471947935698</v>
      </c>
      <c r="K87" s="75">
        <v>110.246620515572</v>
      </c>
      <c r="L87" s="61">
        <v>410.76506688285798</v>
      </c>
      <c r="M87" s="140">
        <v>100.613242201425</v>
      </c>
      <c r="N87" s="140">
        <v>95.287416222607803</v>
      </c>
      <c r="O87" s="140">
        <v>123.30133944941601</v>
      </c>
      <c r="P87" s="140">
        <v>141.001843106834</v>
      </c>
      <c r="Q87" s="61">
        <v>460.20384098028302</v>
      </c>
      <c r="R87" s="140">
        <v>145.51851084398999</v>
      </c>
      <c r="S87" s="140">
        <v>152.87061255634299</v>
      </c>
      <c r="T87" s="140">
        <v>138.232628480762</v>
      </c>
      <c r="U87" s="140">
        <v>124.786244672866</v>
      </c>
      <c r="V87" s="61">
        <v>561.40799655396097</v>
      </c>
      <c r="W87" s="140">
        <v>154.33335997308899</v>
      </c>
      <c r="X87" s="140">
        <v>163.21708294944401</v>
      </c>
      <c r="Y87" s="140">
        <v>144.21862728582599</v>
      </c>
      <c r="Z87" s="137">
        <v>176.45666131300899</v>
      </c>
      <c r="AA87" s="61">
        <v>638.22573152136795</v>
      </c>
      <c r="AB87" s="140">
        <v>127.142792195007</v>
      </c>
      <c r="AC87" s="140">
        <v>146.404248571381</v>
      </c>
      <c r="AD87" s="140">
        <v>146.392076018333</v>
      </c>
      <c r="AE87" s="140">
        <v>180.32909146150001</v>
      </c>
      <c r="AF87" s="61">
        <v>600.26820824622098</v>
      </c>
      <c r="AG87" s="140">
        <v>196.35150961095599</v>
      </c>
      <c r="AH87" s="140">
        <v>299.28331956364701</v>
      </c>
      <c r="AI87" s="140">
        <v>211.29147335106401</v>
      </c>
      <c r="AJ87" s="140">
        <v>201.61746257100501</v>
      </c>
      <c r="AK87" s="61">
        <v>908.54376509667304</v>
      </c>
      <c r="AL87" s="140">
        <v>198.423537892544</v>
      </c>
      <c r="AM87" s="140">
        <v>198.42414631666901</v>
      </c>
      <c r="AN87" s="140">
        <v>145.07495165337301</v>
      </c>
      <c r="AO87" s="140">
        <v>145.07440796096898</v>
      </c>
      <c r="AP87" s="140">
        <v>169.422179173746</v>
      </c>
      <c r="AQ87" s="287">
        <v>169.43403162455496</v>
      </c>
      <c r="AR87" s="140">
        <v>187.26272603342099</v>
      </c>
      <c r="AS87" s="287">
        <f t="shared" si="18"/>
        <v>187.25087225588209</v>
      </c>
      <c r="AT87" s="61">
        <v>700.18339475308596</v>
      </c>
      <c r="AU87" s="61">
        <v>700.18345815807504</v>
      </c>
      <c r="AV87" s="140">
        <v>186.73295488580601</v>
      </c>
      <c r="AW87" s="140">
        <v>200.71217682150299</v>
      </c>
      <c r="AX87" s="140">
        <v>178.16693143787899</v>
      </c>
      <c r="AY87" s="140">
        <v>194.84824332930501</v>
      </c>
      <c r="AZ87" s="61">
        <v>760.460306474493</v>
      </c>
      <c r="BA87" s="140">
        <v>197.38665081796799</v>
      </c>
      <c r="BB87" s="140">
        <v>217.56190215523199</v>
      </c>
      <c r="BC87" s="140">
        <v>208.08888266572939</v>
      </c>
      <c r="BD87" s="140">
        <v>226.42159472933847</v>
      </c>
      <c r="BE87" s="61">
        <v>849.45903036826815</v>
      </c>
      <c r="BF87" s="513"/>
      <c r="BG87" s="165">
        <f t="shared" si="15"/>
        <v>0.16204072903378774</v>
      </c>
      <c r="BH87" s="165"/>
      <c r="BI87" s="165">
        <f t="shared" si="16"/>
        <v>0.1170327012942658</v>
      </c>
      <c r="BJ87" s="126"/>
      <c r="BK87" s="224" t="b">
        <f t="shared" si="17"/>
        <v>1</v>
      </c>
    </row>
    <row r="88" spans="1:63">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10"/>
      <c r="AT88" s="131"/>
      <c r="AU88" s="131"/>
      <c r="AV88" s="131"/>
      <c r="AW88" s="131"/>
      <c r="AX88" s="131"/>
      <c r="AY88" s="131"/>
      <c r="AZ88" s="131"/>
      <c r="BA88" s="131"/>
      <c r="BB88" s="131"/>
      <c r="BC88" s="131"/>
      <c r="BD88" s="131"/>
      <c r="BE88" s="410"/>
      <c r="BF88" s="131"/>
      <c r="BG88" s="165"/>
      <c r="BH88" s="165"/>
      <c r="BI88" s="165"/>
      <c r="BJ88" s="126"/>
      <c r="BK88" s="224"/>
    </row>
    <row r="89" spans="1:63">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10"/>
      <c r="AT89" s="131"/>
      <c r="AU89" s="131"/>
      <c r="AV89" s="131"/>
      <c r="AW89" s="131"/>
      <c r="AX89" s="131"/>
      <c r="AY89" s="131"/>
      <c r="AZ89" s="131"/>
      <c r="BA89" s="131"/>
      <c r="BB89" s="131"/>
      <c r="BC89" s="131"/>
      <c r="BD89" s="131"/>
      <c r="BE89" s="410"/>
      <c r="BF89" s="131"/>
      <c r="BG89" s="168"/>
      <c r="BH89" s="168"/>
      <c r="BI89" s="168"/>
      <c r="BJ89" s="126"/>
      <c r="BK89" s="224"/>
    </row>
    <row r="90" spans="1:63" ht="16.5" thickBot="1">
      <c r="A90" s="21"/>
      <c r="B90" s="98" t="s">
        <v>163</v>
      </c>
      <c r="C90" s="99"/>
      <c r="D90" s="99"/>
      <c r="E90" s="99"/>
      <c r="F90" s="99"/>
      <c r="G90" s="99"/>
      <c r="H90" s="99"/>
      <c r="I90" s="99"/>
      <c r="J90" s="99"/>
      <c r="K90" s="99"/>
      <c r="L90" s="99"/>
      <c r="M90" s="141"/>
      <c r="N90" s="141"/>
      <c r="O90" s="141"/>
      <c r="P90" s="141"/>
      <c r="Q90" s="99"/>
      <c r="R90" s="141"/>
      <c r="S90" s="141"/>
      <c r="T90" s="141"/>
      <c r="U90" s="141"/>
      <c r="V90" s="99"/>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9"/>
      <c r="AT90" s="141"/>
      <c r="AU90" s="141"/>
      <c r="AV90" s="141"/>
      <c r="AW90" s="141"/>
      <c r="AX90" s="141"/>
      <c r="AY90" s="141"/>
      <c r="AZ90" s="141"/>
      <c r="BA90" s="141"/>
      <c r="BB90" s="141"/>
      <c r="BC90" s="141"/>
      <c r="BD90" s="141"/>
      <c r="BE90" s="419"/>
      <c r="BF90" s="507"/>
      <c r="BG90" s="378"/>
      <c r="BH90" s="378"/>
      <c r="BI90" s="520"/>
      <c r="BJ90" s="378"/>
      <c r="BK90" s="378"/>
    </row>
    <row r="91" spans="1:63">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8" t="s">
        <v>596</v>
      </c>
      <c r="AN91" s="131"/>
      <c r="AO91" s="138" t="s">
        <v>596</v>
      </c>
      <c r="AP91" s="131"/>
      <c r="AQ91" s="138" t="str">
        <f>+$AM$13</f>
        <v>IFRS 17</v>
      </c>
      <c r="AR91" s="131"/>
      <c r="AS91" s="418" t="str">
        <f>+$AM$13</f>
        <v>IFRS 17</v>
      </c>
      <c r="AT91" s="131"/>
      <c r="AU91" s="138" t="s">
        <v>596</v>
      </c>
      <c r="AV91" s="131"/>
      <c r="AW91" s="131"/>
      <c r="AX91" s="131"/>
      <c r="AY91" s="131"/>
      <c r="AZ91" s="131"/>
      <c r="BA91" s="131"/>
      <c r="BB91" s="131"/>
      <c r="BC91" s="131"/>
      <c r="BD91" s="131"/>
      <c r="BE91" s="410"/>
      <c r="BF91" s="131"/>
      <c r="BG91" s="168"/>
      <c r="BH91" s="168"/>
      <c r="BI91" s="168"/>
      <c r="BJ91" s="126"/>
      <c r="BK91" s="224"/>
    </row>
    <row r="92" spans="1:63" ht="25.5">
      <c r="A92" s="21"/>
      <c r="B92" s="100" t="s">
        <v>24</v>
      </c>
      <c r="C92" s="101" t="s">
        <v>100</v>
      </c>
      <c r="D92" s="101" t="s">
        <v>101</v>
      </c>
      <c r="E92" s="101" t="s">
        <v>102</v>
      </c>
      <c r="F92" s="101" t="s">
        <v>103</v>
      </c>
      <c r="G92" s="101" t="s">
        <v>104</v>
      </c>
      <c r="H92" s="101" t="s">
        <v>483</v>
      </c>
      <c r="I92" s="101" t="s">
        <v>484</v>
      </c>
      <c r="J92" s="101" t="s">
        <v>485</v>
      </c>
      <c r="K92" s="101" t="s">
        <v>486</v>
      </c>
      <c r="L92" s="101" t="s">
        <v>487</v>
      </c>
      <c r="M92" s="138" t="s">
        <v>488</v>
      </c>
      <c r="N92" s="138" t="s">
        <v>489</v>
      </c>
      <c r="O92" s="138" t="s">
        <v>490</v>
      </c>
      <c r="P92" s="138" t="s">
        <v>491</v>
      </c>
      <c r="Q92" s="101" t="s">
        <v>492</v>
      </c>
      <c r="R92" s="138" t="s">
        <v>493</v>
      </c>
      <c r="S92" s="138" t="s">
        <v>494</v>
      </c>
      <c r="T92" s="138" t="s">
        <v>495</v>
      </c>
      <c r="U92" s="138" t="s">
        <v>496</v>
      </c>
      <c r="V92" s="101" t="s">
        <v>497</v>
      </c>
      <c r="W92" s="138" t="s">
        <v>498</v>
      </c>
      <c r="X92" s="138" t="s">
        <v>499</v>
      </c>
      <c r="Y92" s="138" t="s">
        <v>500</v>
      </c>
      <c r="Z92" s="138" t="s">
        <v>501</v>
      </c>
      <c r="AA92" s="138" t="s">
        <v>502</v>
      </c>
      <c r="AB92" s="138" t="s">
        <v>503</v>
      </c>
      <c r="AC92" s="138" t="s">
        <v>504</v>
      </c>
      <c r="AD92" s="138" t="s">
        <v>505</v>
      </c>
      <c r="AE92" s="138" t="s">
        <v>506</v>
      </c>
      <c r="AF92" s="138" t="s">
        <v>507</v>
      </c>
      <c r="AG92" s="138" t="s">
        <v>508</v>
      </c>
      <c r="AH92" s="138" t="s">
        <v>509</v>
      </c>
      <c r="AI92" s="138" t="s">
        <v>510</v>
      </c>
      <c r="AJ92" s="138" t="s">
        <v>511</v>
      </c>
      <c r="AK92" s="138" t="s">
        <v>512</v>
      </c>
      <c r="AL92" s="138" t="s">
        <v>513</v>
      </c>
      <c r="AM92" s="138" t="s">
        <v>513</v>
      </c>
      <c r="AN92" s="138" t="s">
        <v>570</v>
      </c>
      <c r="AO92" s="138" t="s">
        <v>570</v>
      </c>
      <c r="AP92" s="138" t="s">
        <v>574</v>
      </c>
      <c r="AQ92" s="138" t="s">
        <v>574</v>
      </c>
      <c r="AR92" s="138" t="s">
        <v>599</v>
      </c>
      <c r="AS92" s="418" t="str">
        <f>AS72</f>
        <v>Q4-22
Stated</v>
      </c>
      <c r="AT92" s="138" t="s">
        <v>600</v>
      </c>
      <c r="AU92" s="138" t="s">
        <v>600</v>
      </c>
      <c r="AV92" s="138" t="s">
        <v>605</v>
      </c>
      <c r="AW92" s="138" t="s">
        <v>614</v>
      </c>
      <c r="AX92" s="138" t="s">
        <v>620</v>
      </c>
      <c r="AY92" s="138" t="s">
        <v>627</v>
      </c>
      <c r="AZ92" s="138" t="s">
        <v>628</v>
      </c>
      <c r="BA92" s="138" t="s">
        <v>647</v>
      </c>
      <c r="BB92" s="138" t="s">
        <v>644</v>
      </c>
      <c r="BC92" s="138" t="s">
        <v>654</v>
      </c>
      <c r="BD92" s="138" t="str">
        <f>BD$14</f>
        <v>Q4-24
Stated</v>
      </c>
      <c r="BE92" s="418" t="str">
        <f t="shared" ref="BE92" si="19">BE$14</f>
        <v>FY-2024
Stated</v>
      </c>
      <c r="BF92" s="138"/>
      <c r="BG92" s="379" t="str">
        <f>LEFT($AY:$AY,2)&amp;"/"&amp;LEFT(BD:BD,2)</f>
        <v>Q4/Q4</v>
      </c>
      <c r="BH92" s="379"/>
      <c r="BI92" s="379" t="str">
        <f>LEFT($AK:$AK,2)&amp;"/"&amp;LEFT(BE:BE,2)</f>
        <v>FY/FY</v>
      </c>
      <c r="BJ92" s="126"/>
      <c r="BK92" s="224"/>
    </row>
    <row r="93" spans="1:63">
      <c r="A93" s="21"/>
      <c r="B93" s="26"/>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10"/>
      <c r="AT93" s="131"/>
      <c r="AU93" s="131"/>
      <c r="AV93" s="131"/>
      <c r="AW93" s="131"/>
      <c r="AX93" s="131"/>
      <c r="AY93" s="131"/>
      <c r="AZ93" s="131"/>
      <c r="BA93" s="131"/>
      <c r="BB93" s="131"/>
      <c r="BC93" s="131"/>
      <c r="BD93" s="131"/>
      <c r="BE93" s="410"/>
      <c r="BF93" s="131"/>
      <c r="BG93" s="348"/>
      <c r="BH93" s="348"/>
      <c r="BI93" s="348"/>
      <c r="BJ93" s="126"/>
      <c r="BK93" s="224"/>
    </row>
    <row r="94" spans="1:63">
      <c r="A94" s="21" t="s">
        <v>164</v>
      </c>
      <c r="B94" s="28" t="s">
        <v>26</v>
      </c>
      <c r="C94" s="60">
        <v>196</v>
      </c>
      <c r="D94" s="60">
        <v>196</v>
      </c>
      <c r="E94" s="60">
        <v>188</v>
      </c>
      <c r="F94" s="60">
        <v>189</v>
      </c>
      <c r="G94" s="61">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4">
        <v>209.78299999999999</v>
      </c>
      <c r="AA94" s="61">
        <v>824.44799999999998</v>
      </c>
      <c r="AB94" s="139">
        <v>214.786</v>
      </c>
      <c r="AC94" s="139">
        <v>193.52099999999999</v>
      </c>
      <c r="AD94" s="139">
        <v>191.97499999999999</v>
      </c>
      <c r="AE94" s="139">
        <v>219.374</v>
      </c>
      <c r="AF94" s="61">
        <v>819.65599999999995</v>
      </c>
      <c r="AG94" s="139">
        <v>206.43100000000001</v>
      </c>
      <c r="AH94" s="139">
        <v>202.303</v>
      </c>
      <c r="AI94" s="139">
        <v>202.59800000000001</v>
      </c>
      <c r="AJ94" s="139">
        <v>229.10900000000001</v>
      </c>
      <c r="AK94" s="61">
        <v>840.44100000000003</v>
      </c>
      <c r="AL94" s="139">
        <v>217.715</v>
      </c>
      <c r="AM94" s="139">
        <v>217.715</v>
      </c>
      <c r="AN94" s="139">
        <v>227.70599999999999</v>
      </c>
      <c r="AO94" s="139">
        <v>227.70599999999999</v>
      </c>
      <c r="AP94" s="139">
        <v>226.095</v>
      </c>
      <c r="AQ94" s="287">
        <v>226.09499999999997</v>
      </c>
      <c r="AR94" s="139">
        <v>257.84800000000001</v>
      </c>
      <c r="AS94" s="287">
        <f>AU94-AM94-AO94-AQ94</f>
        <v>257.84800000000001</v>
      </c>
      <c r="AT94" s="61">
        <v>929.36400000000003</v>
      </c>
      <c r="AU94" s="61">
        <v>929.36400000000003</v>
      </c>
      <c r="AV94" s="139">
        <v>260.69400000000002</v>
      </c>
      <c r="AW94" s="139">
        <v>261.62599999999998</v>
      </c>
      <c r="AX94" s="139">
        <v>253.36199999999999</v>
      </c>
      <c r="AY94" s="139">
        <v>247.215</v>
      </c>
      <c r="AZ94" s="61">
        <v>1022.897</v>
      </c>
      <c r="BA94" s="139">
        <v>263.613</v>
      </c>
      <c r="BB94" s="139">
        <v>306.79199999999997</v>
      </c>
      <c r="BC94" s="139">
        <v>396.875</v>
      </c>
      <c r="BD94" s="139">
        <v>429.97699999999998</v>
      </c>
      <c r="BE94" s="61">
        <v>1397.2570000000001</v>
      </c>
      <c r="BF94" s="512"/>
      <c r="BG94" s="165">
        <f t="shared" ref="BG94:BG107" si="20">IF(ISERROR($BD94/AY94),"ns",IF($BD94/AY94&gt;200%,"x"&amp;(ROUND($BD94/AY94,1)),IF($BD94/AY94&lt;0,"ns",$BD94/AY94-1)))</f>
        <v>0.73928361952146915</v>
      </c>
      <c r="BH94" s="165"/>
      <c r="BI94" s="165">
        <f t="shared" ref="BI94:BI107" si="21">IF(ISERROR($BE94/AZ94),"ns",IF($BE94/AZ94&gt;200%,"x"&amp;(ROUND($BE94/AZ94,1)),IF($BE94/AZ94&lt;0,"ns",$BE94/AZ94-1)))</f>
        <v>0.36598015244936688</v>
      </c>
      <c r="BJ94" s="126"/>
      <c r="BK94" s="224" t="b">
        <f t="shared" ref="BK94:BK107" si="22">ROUND(BE94,1)=ROUND((BA94+BB94+BC94+BD94),1)</f>
        <v>1</v>
      </c>
    </row>
    <row r="95" spans="1:63">
      <c r="A95" s="21" t="s">
        <v>165</v>
      </c>
      <c r="B95" s="29" t="s">
        <v>28</v>
      </c>
      <c r="C95" s="97">
        <v>-148</v>
      </c>
      <c r="D95" s="97">
        <v>-152</v>
      </c>
      <c r="E95" s="97">
        <v>-146</v>
      </c>
      <c r="F95" s="97">
        <v>-150</v>
      </c>
      <c r="G95" s="102">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-174.59800000000001</v>
      </c>
      <c r="AI95" s="91">
        <v>-173.41300000000001</v>
      </c>
      <c r="AJ95" s="91">
        <v>-187.864</v>
      </c>
      <c r="AK95" s="92">
        <v>-709.53899999999999</v>
      </c>
      <c r="AL95" s="91">
        <v>-188.38800000000001</v>
      </c>
      <c r="AM95" s="91">
        <v>-188.38800000000001</v>
      </c>
      <c r="AN95" s="91">
        <v>-191.60599999999999</v>
      </c>
      <c r="AO95" s="91">
        <v>-191.60599999999997</v>
      </c>
      <c r="AP95" s="91">
        <v>-190.572</v>
      </c>
      <c r="AQ95" s="352">
        <v>-190.572</v>
      </c>
      <c r="AR95" s="91">
        <v>-203.42599999999999</v>
      </c>
      <c r="AS95" s="414">
        <f t="shared" ref="AS95:AS107" si="23">AU95-AM95-AO95-AQ95</f>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-254.89599999999999</v>
      </c>
      <c r="BC95" s="91">
        <v>-317.19900000000001</v>
      </c>
      <c r="BD95" s="91">
        <v>-347.48899999999998</v>
      </c>
      <c r="BE95" s="519">
        <v>-1133.558</v>
      </c>
      <c r="BF95" s="91"/>
      <c r="BG95" s="165">
        <f t="shared" si="20"/>
        <v>0.60395578019340368</v>
      </c>
      <c r="BH95" s="165"/>
      <c r="BI95" s="165">
        <f t="shared" si="21"/>
        <v>0.36968150341889339</v>
      </c>
      <c r="BJ95" s="126"/>
      <c r="BK95" s="224" t="b">
        <f t="shared" si="22"/>
        <v>1</v>
      </c>
    </row>
    <row r="96" spans="1:63">
      <c r="A96" s="93" t="s">
        <v>166</v>
      </c>
      <c r="B96" s="31"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3">
        <v>0</v>
      </c>
      <c r="AR96" s="95">
        <v>0</v>
      </c>
      <c r="AS96" s="353">
        <f t="shared" si="23"/>
        <v>0</v>
      </c>
      <c r="AT96" s="96">
        <v>-2.9120581825</v>
      </c>
      <c r="AU96" s="96">
        <v>-2.9120581825</v>
      </c>
      <c r="AV96" s="95">
        <v>-2.673</v>
      </c>
      <c r="AW96" s="95">
        <v>-0.27640902999999994</v>
      </c>
      <c r="AX96" s="95">
        <v>0</v>
      </c>
      <c r="AY96" s="95">
        <v>0</v>
      </c>
      <c r="AZ96" s="96">
        <v>-2.94940903</v>
      </c>
      <c r="BA96" s="95">
        <v>0</v>
      </c>
      <c r="BB96" s="95">
        <v>0</v>
      </c>
      <c r="BC96" s="95">
        <v>0</v>
      </c>
      <c r="BD96" s="95">
        <v>0</v>
      </c>
      <c r="BE96" s="96">
        <v>0</v>
      </c>
      <c r="BF96" s="95"/>
      <c r="BG96" s="165" t="str">
        <f t="shared" si="20"/>
        <v>ns</v>
      </c>
      <c r="BH96" s="165"/>
      <c r="BI96" s="165">
        <f t="shared" si="21"/>
        <v>-1</v>
      </c>
      <c r="BJ96" s="126"/>
      <c r="BK96" s="224" t="b">
        <f t="shared" si="22"/>
        <v>1</v>
      </c>
    </row>
    <row r="97" spans="1:63">
      <c r="A97" s="21" t="s">
        <v>167</v>
      </c>
      <c r="B97" s="28" t="s">
        <v>32</v>
      </c>
      <c r="C97" s="60">
        <v>48</v>
      </c>
      <c r="D97" s="60">
        <v>44</v>
      </c>
      <c r="E97" s="60">
        <v>42</v>
      </c>
      <c r="F97" s="60">
        <v>39</v>
      </c>
      <c r="G97" s="61">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4">
        <v>25.058</v>
      </c>
      <c r="AA97" s="61">
        <v>80.016999999999996</v>
      </c>
      <c r="AB97" s="139">
        <v>25.853999999999999</v>
      </c>
      <c r="AC97" s="139">
        <v>20.314</v>
      </c>
      <c r="AD97" s="139">
        <v>30.228000000000002</v>
      </c>
      <c r="AE97" s="139">
        <v>42.39</v>
      </c>
      <c r="AF97" s="61">
        <v>118.786</v>
      </c>
      <c r="AG97" s="139">
        <v>32.767000000000003</v>
      </c>
      <c r="AH97" s="139">
        <v>27.704999999999998</v>
      </c>
      <c r="AI97" s="139">
        <v>29.184999999999999</v>
      </c>
      <c r="AJ97" s="139">
        <v>41.244999999999997</v>
      </c>
      <c r="AK97" s="61">
        <v>130.90199999999999</v>
      </c>
      <c r="AL97" s="139">
        <v>29.327000000000002</v>
      </c>
      <c r="AM97" s="139">
        <v>29.327000000000002</v>
      </c>
      <c r="AN97" s="139">
        <v>36.1</v>
      </c>
      <c r="AO97" s="139">
        <v>36.100000000000009</v>
      </c>
      <c r="AP97" s="139">
        <v>35.523000000000003</v>
      </c>
      <c r="AQ97" s="287">
        <v>35.522999999999996</v>
      </c>
      <c r="AR97" s="139">
        <v>54.421999999999997</v>
      </c>
      <c r="AS97" s="287">
        <f t="shared" si="23"/>
        <v>54.422000000000011</v>
      </c>
      <c r="AT97" s="61">
        <v>155.37200000000001</v>
      </c>
      <c r="AU97" s="61">
        <v>155.37200000000001</v>
      </c>
      <c r="AV97" s="139">
        <v>55.304000000000002</v>
      </c>
      <c r="AW97" s="139">
        <v>60.064999999999998</v>
      </c>
      <c r="AX97" s="139">
        <v>49.350999999999999</v>
      </c>
      <c r="AY97" s="139">
        <v>30.57</v>
      </c>
      <c r="AZ97" s="61">
        <v>195.29</v>
      </c>
      <c r="BA97" s="139">
        <v>49.639000000000003</v>
      </c>
      <c r="BB97" s="139">
        <v>51.896000000000001</v>
      </c>
      <c r="BC97" s="139">
        <v>79.676000000000002</v>
      </c>
      <c r="BD97" s="139">
        <v>82.488</v>
      </c>
      <c r="BE97" s="61">
        <v>263.69900000000001</v>
      </c>
      <c r="BF97" s="512"/>
      <c r="BG97" s="165" t="str">
        <f t="shared" si="20"/>
        <v>x2.7</v>
      </c>
      <c r="BH97" s="165"/>
      <c r="BI97" s="165">
        <f t="shared" si="21"/>
        <v>0.35029443391878745</v>
      </c>
      <c r="BJ97" s="126"/>
      <c r="BK97" s="224" t="b">
        <f t="shared" si="22"/>
        <v>1</v>
      </c>
    </row>
    <row r="98" spans="1:63">
      <c r="A98" s="21" t="s">
        <v>168</v>
      </c>
      <c r="B98" s="29" t="s">
        <v>34</v>
      </c>
      <c r="C98" s="97">
        <v>-5</v>
      </c>
      <c r="D98" s="97">
        <v>-12</v>
      </c>
      <c r="E98" s="97">
        <v>0</v>
      </c>
      <c r="F98" s="97">
        <v>-6</v>
      </c>
      <c r="G98" s="102">
        <v>-23</v>
      </c>
      <c r="H98" s="97">
        <v>-1.722</v>
      </c>
      <c r="I98" s="97">
        <v>-5.7060000000000004</v>
      </c>
      <c r="J98" s="72">
        <v>-0.67500000000000004</v>
      </c>
      <c r="K98" s="72">
        <v>-0.66800000000000004</v>
      </c>
      <c r="L98" s="102">
        <v>-8.7710000000000008</v>
      </c>
      <c r="M98" s="136">
        <v>1.7669999999999999</v>
      </c>
      <c r="N98" s="136">
        <v>0.51200000000000001</v>
      </c>
      <c r="O98" s="136">
        <v>2.101</v>
      </c>
      <c r="P98" s="136">
        <v>-15.717000000000001</v>
      </c>
      <c r="Q98" s="102">
        <v>-11.337</v>
      </c>
      <c r="R98" s="136">
        <v>-0.76500000000000001</v>
      </c>
      <c r="S98" s="136">
        <v>1.544</v>
      </c>
      <c r="T98" s="136">
        <v>1.6259999999999999</v>
      </c>
      <c r="U98" s="136">
        <v>-7.8959999999999999</v>
      </c>
      <c r="V98" s="102">
        <v>-5.4909999999999997</v>
      </c>
      <c r="W98" s="136">
        <v>-1.5329999999999999</v>
      </c>
      <c r="X98" s="136">
        <v>-5.0720000000000001</v>
      </c>
      <c r="Y98" s="136">
        <v>-1.8680000000000001</v>
      </c>
      <c r="Z98" s="91">
        <v>-1.224</v>
      </c>
      <c r="AA98" s="102">
        <v>-9.6969999999999992</v>
      </c>
      <c r="AB98" s="136">
        <v>1.095</v>
      </c>
      <c r="AC98" s="136">
        <v>-1.8320000000000001</v>
      </c>
      <c r="AD98" s="136">
        <v>-11.05</v>
      </c>
      <c r="AE98" s="136">
        <v>-20.635999999999999</v>
      </c>
      <c r="AF98" s="102">
        <v>-32.423000000000002</v>
      </c>
      <c r="AG98" s="136">
        <v>-5.09</v>
      </c>
      <c r="AH98" s="136">
        <v>0.437</v>
      </c>
      <c r="AI98" s="136">
        <v>-0.28100000000000003</v>
      </c>
      <c r="AJ98" s="136">
        <v>0.03</v>
      </c>
      <c r="AK98" s="102">
        <v>-4.9039999999999999</v>
      </c>
      <c r="AL98" s="136">
        <v>2.4319999999999999</v>
      </c>
      <c r="AM98" s="136">
        <v>2.4319999999999999</v>
      </c>
      <c r="AN98" s="136">
        <v>0.105</v>
      </c>
      <c r="AO98" s="136">
        <v>0.10499999999999998</v>
      </c>
      <c r="AP98" s="136">
        <v>-1E-3</v>
      </c>
      <c r="AQ98" s="286">
        <v>-9.9999999999988987E-4</v>
      </c>
      <c r="AR98" s="136">
        <v>-6.2190000000000003</v>
      </c>
      <c r="AS98" s="286">
        <f t="shared" si="23"/>
        <v>-6.2190000000000012</v>
      </c>
      <c r="AT98" s="102">
        <v>-3.6829999999999998</v>
      </c>
      <c r="AU98" s="102">
        <v>-3.6829999999999998</v>
      </c>
      <c r="AV98" s="136">
        <v>-1.651</v>
      </c>
      <c r="AW98" s="136">
        <v>2.2149999999999999</v>
      </c>
      <c r="AX98" s="136">
        <v>0.60099999999999998</v>
      </c>
      <c r="AY98" s="136">
        <v>-5.3419999999999996</v>
      </c>
      <c r="AZ98" s="102">
        <v>-4.1769999999999996</v>
      </c>
      <c r="BA98" s="136">
        <v>-2.42</v>
      </c>
      <c r="BB98" s="136">
        <v>1.0489999999999999</v>
      </c>
      <c r="BC98" s="136">
        <v>-10.976000000000001</v>
      </c>
      <c r="BD98" s="136">
        <v>-2.9209999999999998</v>
      </c>
      <c r="BE98" s="63">
        <v>-15.268000000000001</v>
      </c>
      <c r="BF98" s="136"/>
      <c r="BG98" s="165">
        <f t="shared" si="20"/>
        <v>-0.45320104829651819</v>
      </c>
      <c r="BH98" s="165"/>
      <c r="BI98" s="165" t="str">
        <f t="shared" si="21"/>
        <v>x3.7</v>
      </c>
      <c r="BJ98" s="126"/>
      <c r="BK98" s="224" t="b">
        <f t="shared" si="22"/>
        <v>1</v>
      </c>
    </row>
    <row r="99" spans="1:63">
      <c r="A99" s="21" t="s">
        <v>169</v>
      </c>
      <c r="B99" s="29" t="s">
        <v>38</v>
      </c>
      <c r="C99" s="97">
        <v>0</v>
      </c>
      <c r="D99" s="97">
        <v>0</v>
      </c>
      <c r="E99" s="97">
        <v>0</v>
      </c>
      <c r="F99" s="97">
        <v>0</v>
      </c>
      <c r="G99" s="102">
        <v>0</v>
      </c>
      <c r="H99" s="97">
        <v>0</v>
      </c>
      <c r="I99" s="97">
        <v>0</v>
      </c>
      <c r="J99" s="72">
        <v>0</v>
      </c>
      <c r="K99" s="72">
        <v>0</v>
      </c>
      <c r="L99" s="102">
        <v>0</v>
      </c>
      <c r="M99" s="136">
        <v>0</v>
      </c>
      <c r="N99" s="136">
        <v>0</v>
      </c>
      <c r="O99" s="136">
        <v>0</v>
      </c>
      <c r="P99" s="136">
        <v>0</v>
      </c>
      <c r="Q99" s="102">
        <v>0</v>
      </c>
      <c r="R99" s="136">
        <v>0</v>
      </c>
      <c r="S99" s="136">
        <v>0</v>
      </c>
      <c r="T99" s="136">
        <v>0</v>
      </c>
      <c r="U99" s="136">
        <v>0</v>
      </c>
      <c r="V99" s="102">
        <v>0</v>
      </c>
      <c r="W99" s="136">
        <v>0</v>
      </c>
      <c r="X99" s="136">
        <v>0</v>
      </c>
      <c r="Y99" s="136">
        <v>0</v>
      </c>
      <c r="Z99" s="135">
        <v>0</v>
      </c>
      <c r="AA99" s="102">
        <v>0</v>
      </c>
      <c r="AB99" s="136">
        <v>0</v>
      </c>
      <c r="AC99" s="136">
        <v>0</v>
      </c>
      <c r="AD99" s="136">
        <v>0</v>
      </c>
      <c r="AE99" s="136">
        <v>0</v>
      </c>
      <c r="AF99" s="102">
        <v>0</v>
      </c>
      <c r="AG99" s="136">
        <v>0</v>
      </c>
      <c r="AH99" s="136">
        <v>0</v>
      </c>
      <c r="AI99" s="136">
        <v>0</v>
      </c>
      <c r="AJ99" s="136">
        <v>0</v>
      </c>
      <c r="AK99" s="102">
        <v>0</v>
      </c>
      <c r="AL99" s="136">
        <v>0</v>
      </c>
      <c r="AM99" s="136">
        <v>0</v>
      </c>
      <c r="AN99" s="136">
        <v>0</v>
      </c>
      <c r="AO99" s="136">
        <v>0</v>
      </c>
      <c r="AP99" s="136">
        <v>0</v>
      </c>
      <c r="AQ99" s="286">
        <v>0</v>
      </c>
      <c r="AR99" s="136">
        <v>0</v>
      </c>
      <c r="AS99" s="286">
        <f t="shared" si="23"/>
        <v>0</v>
      </c>
      <c r="AT99" s="102">
        <v>0</v>
      </c>
      <c r="AU99" s="102">
        <v>0</v>
      </c>
      <c r="AV99" s="136">
        <v>0</v>
      </c>
      <c r="AW99" s="136">
        <v>0</v>
      </c>
      <c r="AX99" s="136">
        <v>0</v>
      </c>
      <c r="AY99" s="136">
        <v>0</v>
      </c>
      <c r="AZ99" s="102">
        <v>0</v>
      </c>
      <c r="BA99" s="136">
        <v>0</v>
      </c>
      <c r="BB99" s="136">
        <v>0</v>
      </c>
      <c r="BC99" s="136">
        <v>0</v>
      </c>
      <c r="BD99" s="136">
        <v>0</v>
      </c>
      <c r="BE99" s="63">
        <v>0</v>
      </c>
      <c r="BF99" s="136"/>
      <c r="BG99" s="165" t="str">
        <f t="shared" si="20"/>
        <v>ns</v>
      </c>
      <c r="BH99" s="165"/>
      <c r="BI99" s="165" t="str">
        <f t="shared" si="21"/>
        <v>ns</v>
      </c>
      <c r="BJ99" s="126"/>
      <c r="BK99" s="224" t="b">
        <f t="shared" si="22"/>
        <v>1</v>
      </c>
    </row>
    <row r="100" spans="1:63">
      <c r="A100" s="21" t="s">
        <v>170</v>
      </c>
      <c r="B100" s="29" t="s">
        <v>40</v>
      </c>
      <c r="C100" s="97">
        <v>-3</v>
      </c>
      <c r="D100" s="97">
        <v>0</v>
      </c>
      <c r="E100" s="97">
        <v>0</v>
      </c>
      <c r="F100" s="97">
        <v>5</v>
      </c>
      <c r="G100" s="102">
        <v>2</v>
      </c>
      <c r="H100" s="97">
        <v>1E-3</v>
      </c>
      <c r="I100" s="97">
        <v>0.57799999999999996</v>
      </c>
      <c r="J100" s="72">
        <v>-8.0000000000000002E-3</v>
      </c>
      <c r="K100" s="72">
        <v>3.4769999999999999</v>
      </c>
      <c r="L100" s="102">
        <v>4.048</v>
      </c>
      <c r="M100" s="136">
        <v>1.111</v>
      </c>
      <c r="N100" s="136">
        <v>4.0000000000000001E-3</v>
      </c>
      <c r="O100" s="136">
        <v>2E-3</v>
      </c>
      <c r="P100" s="136">
        <v>4.4089999999999998</v>
      </c>
      <c r="Q100" s="102">
        <v>5.5259999999999998</v>
      </c>
      <c r="R100" s="136">
        <v>0</v>
      </c>
      <c r="S100" s="136">
        <v>2E-3</v>
      </c>
      <c r="T100" s="136">
        <v>-3.0000000000000001E-3</v>
      </c>
      <c r="U100" s="136">
        <v>-2.5000000000000001E-2</v>
      </c>
      <c r="V100" s="102">
        <v>-2.5999999999999999E-2</v>
      </c>
      <c r="W100" s="136">
        <v>-2E-3</v>
      </c>
      <c r="X100" s="136">
        <v>-0.05</v>
      </c>
      <c r="Y100" s="136">
        <v>20.536999999999999</v>
      </c>
      <c r="Z100" s="135">
        <v>11.317</v>
      </c>
      <c r="AA100" s="102">
        <v>31.802</v>
      </c>
      <c r="AB100" s="136">
        <v>3.5019999999999998</v>
      </c>
      <c r="AC100" s="136">
        <v>-0.14099999999999999</v>
      </c>
      <c r="AD100" s="136">
        <v>-1E-3</v>
      </c>
      <c r="AE100" s="136">
        <v>0.09</v>
      </c>
      <c r="AF100" s="102">
        <v>3.45</v>
      </c>
      <c r="AG100" s="136">
        <v>6.0000000000000001E-3</v>
      </c>
      <c r="AH100" s="136">
        <v>2.5000000000000001E-2</v>
      </c>
      <c r="AI100" s="136">
        <v>0</v>
      </c>
      <c r="AJ100" s="136">
        <v>0.54</v>
      </c>
      <c r="AK100" s="102">
        <v>0.57099999999999995</v>
      </c>
      <c r="AL100" s="136">
        <v>0.13300000000000001</v>
      </c>
      <c r="AM100" s="136">
        <v>0.13300000000000001</v>
      </c>
      <c r="AN100" s="136">
        <v>-1.097</v>
      </c>
      <c r="AO100" s="136">
        <v>-1.097</v>
      </c>
      <c r="AP100" s="136">
        <v>-1.6990000000000001</v>
      </c>
      <c r="AQ100" s="286">
        <v>-1.6989999999999998</v>
      </c>
      <c r="AR100" s="136">
        <v>-3.988</v>
      </c>
      <c r="AS100" s="286">
        <f t="shared" si="23"/>
        <v>-3.9879999999999995</v>
      </c>
      <c r="AT100" s="102">
        <v>-6.6509999999999998</v>
      </c>
      <c r="AU100" s="102">
        <v>-6.6509999999999998</v>
      </c>
      <c r="AV100" s="136">
        <v>-1.2E-2</v>
      </c>
      <c r="AW100" s="136">
        <v>-7.0000000000000001E-3</v>
      </c>
      <c r="AX100" s="136">
        <v>-2.7149999999999999</v>
      </c>
      <c r="AY100" s="136">
        <v>-2.2970000000000002</v>
      </c>
      <c r="AZ100" s="102">
        <v>-5.0309999999999997</v>
      </c>
      <c r="BA100" s="136">
        <v>-8.0470000000000006</v>
      </c>
      <c r="BB100" s="136">
        <v>-11.903</v>
      </c>
      <c r="BC100" s="136">
        <v>-2.968</v>
      </c>
      <c r="BD100" s="136">
        <v>-0.188</v>
      </c>
      <c r="BE100" s="63">
        <v>-23.106000000000002</v>
      </c>
      <c r="BF100" s="136"/>
      <c r="BG100" s="165">
        <f t="shared" si="20"/>
        <v>-0.91815411406181979</v>
      </c>
      <c r="BH100" s="165"/>
      <c r="BI100" s="165" t="str">
        <f t="shared" si="21"/>
        <v>x4.6</v>
      </c>
      <c r="BJ100" s="126"/>
      <c r="BK100" s="224" t="b">
        <f t="shared" si="22"/>
        <v>1</v>
      </c>
    </row>
    <row r="101" spans="1:63">
      <c r="A101" s="21" t="s">
        <v>171</v>
      </c>
      <c r="B101" s="29" t="s">
        <v>42</v>
      </c>
      <c r="C101" s="97">
        <v>0</v>
      </c>
      <c r="D101" s="97">
        <v>0</v>
      </c>
      <c r="E101" s="97">
        <v>0</v>
      </c>
      <c r="F101" s="97">
        <v>0</v>
      </c>
      <c r="G101" s="102">
        <v>0</v>
      </c>
      <c r="H101" s="97">
        <v>0</v>
      </c>
      <c r="I101" s="97">
        <v>0</v>
      </c>
      <c r="J101" s="72">
        <v>0</v>
      </c>
      <c r="K101" s="72">
        <v>0</v>
      </c>
      <c r="L101" s="102">
        <v>0</v>
      </c>
      <c r="M101" s="136">
        <v>0</v>
      </c>
      <c r="N101" s="136">
        <v>0</v>
      </c>
      <c r="O101" s="136">
        <v>0</v>
      </c>
      <c r="P101" s="136">
        <v>0</v>
      </c>
      <c r="Q101" s="102">
        <v>0</v>
      </c>
      <c r="R101" s="136">
        <v>0</v>
      </c>
      <c r="S101" s="136">
        <v>0</v>
      </c>
      <c r="T101" s="136">
        <v>0</v>
      </c>
      <c r="U101" s="136">
        <v>0</v>
      </c>
      <c r="V101" s="102">
        <v>0</v>
      </c>
      <c r="W101" s="136">
        <v>0</v>
      </c>
      <c r="X101" s="136">
        <v>0</v>
      </c>
      <c r="Y101" s="136">
        <v>0</v>
      </c>
      <c r="Z101" s="135">
        <v>0</v>
      </c>
      <c r="AA101" s="102">
        <v>0</v>
      </c>
      <c r="AB101" s="136">
        <v>0</v>
      </c>
      <c r="AC101" s="136">
        <v>0</v>
      </c>
      <c r="AD101" s="136">
        <v>0</v>
      </c>
      <c r="AE101" s="136">
        <v>0</v>
      </c>
      <c r="AF101" s="102">
        <v>0</v>
      </c>
      <c r="AG101" s="136">
        <v>0</v>
      </c>
      <c r="AH101" s="136">
        <v>0</v>
      </c>
      <c r="AI101" s="136">
        <v>0</v>
      </c>
      <c r="AJ101" s="136">
        <v>0</v>
      </c>
      <c r="AK101" s="102">
        <v>0</v>
      </c>
      <c r="AL101" s="136">
        <v>0</v>
      </c>
      <c r="AM101" s="136">
        <v>0</v>
      </c>
      <c r="AN101" s="136">
        <v>0</v>
      </c>
      <c r="AO101" s="136">
        <v>0</v>
      </c>
      <c r="AP101" s="136">
        <v>0</v>
      </c>
      <c r="AQ101" s="286">
        <v>0</v>
      </c>
      <c r="AR101" s="136">
        <v>0</v>
      </c>
      <c r="AS101" s="286">
        <f t="shared" si="23"/>
        <v>0</v>
      </c>
      <c r="AT101" s="102">
        <v>0</v>
      </c>
      <c r="AU101" s="102">
        <v>0</v>
      </c>
      <c r="AV101" s="136">
        <v>0</v>
      </c>
      <c r="AW101" s="136">
        <v>0</v>
      </c>
      <c r="AX101" s="136">
        <v>0</v>
      </c>
      <c r="AY101" s="136">
        <v>0</v>
      </c>
      <c r="AZ101" s="102">
        <v>0</v>
      </c>
      <c r="BA101" s="136">
        <v>0</v>
      </c>
      <c r="BB101" s="136">
        <v>0</v>
      </c>
      <c r="BC101" s="136">
        <v>0</v>
      </c>
      <c r="BD101" s="136">
        <v>0</v>
      </c>
      <c r="BE101" s="63">
        <v>0</v>
      </c>
      <c r="BF101" s="136"/>
      <c r="BG101" s="165" t="str">
        <f t="shared" si="20"/>
        <v>ns</v>
      </c>
      <c r="BH101" s="165"/>
      <c r="BI101" s="165" t="str">
        <f t="shared" si="21"/>
        <v>ns</v>
      </c>
      <c r="BJ101" s="126"/>
      <c r="BK101" s="224" t="b">
        <f t="shared" si="22"/>
        <v>1</v>
      </c>
    </row>
    <row r="102" spans="1:63">
      <c r="A102" s="21" t="s">
        <v>172</v>
      </c>
      <c r="B102" s="28" t="s">
        <v>44</v>
      </c>
      <c r="C102" s="60">
        <v>40</v>
      </c>
      <c r="D102" s="60">
        <v>32</v>
      </c>
      <c r="E102" s="60">
        <v>42</v>
      </c>
      <c r="F102" s="60">
        <v>38</v>
      </c>
      <c r="G102" s="61">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4">
        <v>35.151000000000003</v>
      </c>
      <c r="AA102" s="61">
        <v>102.122</v>
      </c>
      <c r="AB102" s="139">
        <v>30.451000000000001</v>
      </c>
      <c r="AC102" s="139">
        <v>18.341000000000001</v>
      </c>
      <c r="AD102" s="139">
        <v>19.177</v>
      </c>
      <c r="AE102" s="139">
        <v>21.844000000000001</v>
      </c>
      <c r="AF102" s="61">
        <v>89.813000000000002</v>
      </c>
      <c r="AG102" s="139">
        <v>27.683</v>
      </c>
      <c r="AH102" s="139">
        <v>28.167000000000002</v>
      </c>
      <c r="AI102" s="139">
        <v>28.904</v>
      </c>
      <c r="AJ102" s="139">
        <v>41.814999999999998</v>
      </c>
      <c r="AK102" s="61">
        <v>126.569</v>
      </c>
      <c r="AL102" s="139">
        <v>31.891999999999999</v>
      </c>
      <c r="AM102" s="139">
        <v>31.891999999999999</v>
      </c>
      <c r="AN102" s="139">
        <v>35.107999999999997</v>
      </c>
      <c r="AO102" s="139">
        <v>35.108000000000004</v>
      </c>
      <c r="AP102" s="139">
        <v>33.823</v>
      </c>
      <c r="AQ102" s="287">
        <v>33.822999999999993</v>
      </c>
      <c r="AR102" s="139">
        <v>44.215000000000003</v>
      </c>
      <c r="AS102" s="287">
        <f t="shared" si="23"/>
        <v>44.215000000000018</v>
      </c>
      <c r="AT102" s="61">
        <v>145.03800000000001</v>
      </c>
      <c r="AU102" s="61">
        <v>145.03800000000001</v>
      </c>
      <c r="AV102" s="139">
        <v>53.640999999999998</v>
      </c>
      <c r="AW102" s="139">
        <v>62.273000000000003</v>
      </c>
      <c r="AX102" s="139">
        <v>47.237000000000002</v>
      </c>
      <c r="AY102" s="139">
        <v>22.931000000000001</v>
      </c>
      <c r="AZ102" s="61">
        <v>186.08199999999999</v>
      </c>
      <c r="BA102" s="139">
        <v>39.171999999999997</v>
      </c>
      <c r="BB102" s="139">
        <v>41.042000000000002</v>
      </c>
      <c r="BC102" s="139">
        <v>65.731999999999999</v>
      </c>
      <c r="BD102" s="139">
        <v>79.379000000000005</v>
      </c>
      <c r="BE102" s="61">
        <v>225.32499999999999</v>
      </c>
      <c r="BF102" s="512"/>
      <c r="BG102" s="165" t="str">
        <f t="shared" si="20"/>
        <v>x3.5</v>
      </c>
      <c r="BH102" s="165"/>
      <c r="BI102" s="165">
        <f t="shared" si="21"/>
        <v>0.2108908975612902</v>
      </c>
      <c r="BJ102" s="126"/>
      <c r="BK102" s="224" t="b">
        <f t="shared" si="22"/>
        <v>1</v>
      </c>
    </row>
    <row r="103" spans="1:63">
      <c r="A103" s="21" t="s">
        <v>173</v>
      </c>
      <c r="B103" s="29" t="s">
        <v>46</v>
      </c>
      <c r="C103" s="97">
        <v>-10</v>
      </c>
      <c r="D103" s="97">
        <v>-7</v>
      </c>
      <c r="E103" s="97">
        <v>-14</v>
      </c>
      <c r="F103" s="97">
        <v>-9</v>
      </c>
      <c r="G103" s="102">
        <v>-40</v>
      </c>
      <c r="H103" s="97">
        <v>-4.9039999999999999</v>
      </c>
      <c r="I103" s="97">
        <v>-3.6139999999999999</v>
      </c>
      <c r="J103" s="72">
        <v>-10.295999999999999</v>
      </c>
      <c r="K103" s="72">
        <v>-18.984000000000002</v>
      </c>
      <c r="L103" s="102">
        <v>-37.798000000000002</v>
      </c>
      <c r="M103" s="136">
        <v>-6.9020000000000001</v>
      </c>
      <c r="N103" s="136">
        <v>-9.7829999999999995</v>
      </c>
      <c r="O103" s="136">
        <v>2.4489999999999998</v>
      </c>
      <c r="P103" s="136">
        <v>2.8250000000000002</v>
      </c>
      <c r="Q103" s="102">
        <v>-11.411</v>
      </c>
      <c r="R103" s="136">
        <v>-5.319</v>
      </c>
      <c r="S103" s="136">
        <v>-12.502000000000001</v>
      </c>
      <c r="T103" s="136">
        <v>-6.5359999999999996</v>
      </c>
      <c r="U103" s="136">
        <v>0.50700000000000001</v>
      </c>
      <c r="V103" s="102">
        <v>-23.85</v>
      </c>
      <c r="W103" s="136">
        <v>-0.89500000000000002</v>
      </c>
      <c r="X103" s="136">
        <v>-3.8679999999999999</v>
      </c>
      <c r="Y103" s="136">
        <v>-2.214</v>
      </c>
      <c r="Z103" s="136">
        <v>-7.8890000000000002</v>
      </c>
      <c r="AA103" s="102">
        <v>-14.866</v>
      </c>
      <c r="AB103" s="136">
        <v>-1.409</v>
      </c>
      <c r="AC103" s="136">
        <v>2.601</v>
      </c>
      <c r="AD103" s="136">
        <v>-3.5960000000000001</v>
      </c>
      <c r="AE103" s="136">
        <v>-4.0720000000000001</v>
      </c>
      <c r="AF103" s="102">
        <v>-6.476</v>
      </c>
      <c r="AG103" s="136">
        <v>-4.8079999999999998</v>
      </c>
      <c r="AH103" s="136">
        <v>1.181</v>
      </c>
      <c r="AI103" s="136">
        <v>-2.9279999999999999</v>
      </c>
      <c r="AJ103" s="136">
        <v>-7.19</v>
      </c>
      <c r="AK103" s="102">
        <v>-13.744999999999999</v>
      </c>
      <c r="AL103" s="136">
        <v>-6.03</v>
      </c>
      <c r="AM103" s="136">
        <v>-6.03</v>
      </c>
      <c r="AN103" s="136">
        <v>-7.4139999999999997</v>
      </c>
      <c r="AO103" s="136">
        <v>-7.4140000000000006</v>
      </c>
      <c r="AP103" s="136">
        <v>-1.885</v>
      </c>
      <c r="AQ103" s="286">
        <v>-1.8849999999999998</v>
      </c>
      <c r="AR103" s="136">
        <v>-7.2389999999999999</v>
      </c>
      <c r="AS103" s="286">
        <f t="shared" si="23"/>
        <v>-7.238999999999999</v>
      </c>
      <c r="AT103" s="102">
        <v>-22.568000000000001</v>
      </c>
      <c r="AU103" s="102">
        <v>-22.568000000000001</v>
      </c>
      <c r="AV103" s="136">
        <v>-11.347</v>
      </c>
      <c r="AW103" s="136">
        <v>-13.574999999999999</v>
      </c>
      <c r="AX103" s="136">
        <v>-9.7110000000000003</v>
      </c>
      <c r="AY103" s="136">
        <v>-4.6230000000000002</v>
      </c>
      <c r="AZ103" s="102">
        <v>-39.256</v>
      </c>
      <c r="BA103" s="136">
        <v>-7.9889999999999999</v>
      </c>
      <c r="BB103" s="136">
        <v>-8.2739999999999991</v>
      </c>
      <c r="BC103" s="136">
        <v>-13.555</v>
      </c>
      <c r="BD103" s="136">
        <v>-16.381</v>
      </c>
      <c r="BE103" s="63">
        <v>-46.198999999999998</v>
      </c>
      <c r="BF103" s="136"/>
      <c r="BG103" s="165" t="str">
        <f t="shared" si="20"/>
        <v>x3.5</v>
      </c>
      <c r="BH103" s="165"/>
      <c r="BI103" s="165">
        <f t="shared" si="21"/>
        <v>0.1768646831057672</v>
      </c>
      <c r="BJ103" s="126"/>
      <c r="BK103" s="224" t="b">
        <f t="shared" si="22"/>
        <v>1</v>
      </c>
    </row>
    <row r="104" spans="1:63">
      <c r="A104" s="21" t="s">
        <v>174</v>
      </c>
      <c r="B104" s="29" t="s">
        <v>48</v>
      </c>
      <c r="C104" s="97">
        <v>0</v>
      </c>
      <c r="D104" s="97">
        <v>0</v>
      </c>
      <c r="E104" s="97">
        <v>0</v>
      </c>
      <c r="F104" s="97">
        <v>0</v>
      </c>
      <c r="G104" s="102">
        <v>0</v>
      </c>
      <c r="H104" s="97">
        <v>0</v>
      </c>
      <c r="I104" s="97">
        <v>0</v>
      </c>
      <c r="J104" s="72">
        <v>0</v>
      </c>
      <c r="K104" s="72">
        <v>-2E-3</v>
      </c>
      <c r="L104" s="102">
        <v>-2E-3</v>
      </c>
      <c r="M104" s="136">
        <v>0</v>
      </c>
      <c r="N104" s="136">
        <v>0</v>
      </c>
      <c r="O104" s="136">
        <v>0</v>
      </c>
      <c r="P104" s="136">
        <v>0</v>
      </c>
      <c r="Q104" s="102">
        <v>0</v>
      </c>
      <c r="R104" s="136">
        <v>0</v>
      </c>
      <c r="S104" s="136">
        <v>0</v>
      </c>
      <c r="T104" s="136">
        <v>0</v>
      </c>
      <c r="U104" s="136">
        <v>0</v>
      </c>
      <c r="V104" s="102">
        <v>0</v>
      </c>
      <c r="W104" s="136">
        <v>-4.0000000000000001E-3</v>
      </c>
      <c r="X104" s="136">
        <v>0</v>
      </c>
      <c r="Y104" s="136">
        <v>4.0000000000000001E-3</v>
      </c>
      <c r="Z104" s="135">
        <v>0</v>
      </c>
      <c r="AA104" s="102">
        <v>0</v>
      </c>
      <c r="AB104" s="136">
        <v>0</v>
      </c>
      <c r="AC104" s="136">
        <v>0</v>
      </c>
      <c r="AD104" s="136">
        <v>0</v>
      </c>
      <c r="AE104" s="136">
        <v>-23.515999999999998</v>
      </c>
      <c r="AF104" s="102">
        <v>-23.515999999999998</v>
      </c>
      <c r="AG104" s="136">
        <v>-5.0519999999999996</v>
      </c>
      <c r="AH104" s="136">
        <v>9.7309999999999999</v>
      </c>
      <c r="AI104" s="136">
        <v>0.68500000000000005</v>
      </c>
      <c r="AJ104" s="136">
        <v>1.502</v>
      </c>
      <c r="AK104" s="102">
        <v>6.8659999999999997</v>
      </c>
      <c r="AL104" s="136">
        <v>-1.044</v>
      </c>
      <c r="AM104" s="136">
        <v>-1.044</v>
      </c>
      <c r="AN104" s="136">
        <v>2.3159999999999998</v>
      </c>
      <c r="AO104" s="136">
        <v>2.3159999999999998</v>
      </c>
      <c r="AP104" s="136">
        <v>-0.314</v>
      </c>
      <c r="AQ104" s="286">
        <v>-0.31400000000000006</v>
      </c>
      <c r="AR104" s="136">
        <v>3.1789999999999998</v>
      </c>
      <c r="AS104" s="286">
        <f t="shared" si="23"/>
        <v>3.1789999999999994</v>
      </c>
      <c r="AT104" s="102">
        <v>4.1369999999999996</v>
      </c>
      <c r="AU104" s="102">
        <v>4.1369999999999996</v>
      </c>
      <c r="AV104" s="136">
        <v>0</v>
      </c>
      <c r="AW104" s="136">
        <v>1.004</v>
      </c>
      <c r="AX104" s="136">
        <v>0</v>
      </c>
      <c r="AY104" s="136">
        <v>0</v>
      </c>
      <c r="AZ104" s="102">
        <v>1.004</v>
      </c>
      <c r="BA104" s="136">
        <v>0</v>
      </c>
      <c r="BB104" s="136">
        <v>0</v>
      </c>
      <c r="BC104" s="136">
        <v>0</v>
      </c>
      <c r="BD104" s="136">
        <v>0</v>
      </c>
      <c r="BE104" s="63">
        <v>0</v>
      </c>
      <c r="BF104" s="136"/>
      <c r="BG104" s="165" t="str">
        <f t="shared" si="20"/>
        <v>ns</v>
      </c>
      <c r="BH104" s="165"/>
      <c r="BI104" s="165">
        <f t="shared" si="21"/>
        <v>-1</v>
      </c>
      <c r="BJ104" s="126"/>
      <c r="BK104" s="224" t="b">
        <f t="shared" si="22"/>
        <v>1</v>
      </c>
    </row>
    <row r="105" spans="1:63">
      <c r="A105" s="21" t="s">
        <v>175</v>
      </c>
      <c r="B105" s="28" t="s">
        <v>50</v>
      </c>
      <c r="C105" s="60">
        <v>30</v>
      </c>
      <c r="D105" s="60">
        <v>25</v>
      </c>
      <c r="E105" s="60">
        <v>28</v>
      </c>
      <c r="F105" s="60">
        <v>29</v>
      </c>
      <c r="G105" s="61">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4">
        <v>27.262</v>
      </c>
      <c r="AA105" s="61">
        <v>87.256</v>
      </c>
      <c r="AB105" s="139">
        <v>29.042000000000002</v>
      </c>
      <c r="AC105" s="139">
        <v>20.942</v>
      </c>
      <c r="AD105" s="139">
        <v>15.581</v>
      </c>
      <c r="AE105" s="139">
        <v>-5.7439999999999998</v>
      </c>
      <c r="AF105" s="61">
        <v>59.820999999999998</v>
      </c>
      <c r="AG105" s="139">
        <v>17.823</v>
      </c>
      <c r="AH105" s="139">
        <v>39.079000000000001</v>
      </c>
      <c r="AI105" s="139">
        <v>26.661000000000001</v>
      </c>
      <c r="AJ105" s="139">
        <v>36.127000000000002</v>
      </c>
      <c r="AK105" s="61">
        <v>119.69</v>
      </c>
      <c r="AL105" s="139">
        <v>24.818000000000001</v>
      </c>
      <c r="AM105" s="139">
        <v>24.818000000000001</v>
      </c>
      <c r="AN105" s="139">
        <v>30.01</v>
      </c>
      <c r="AO105" s="139">
        <v>30.01</v>
      </c>
      <c r="AP105" s="139">
        <v>31.623999999999999</v>
      </c>
      <c r="AQ105" s="287">
        <v>31.623999999999995</v>
      </c>
      <c r="AR105" s="139">
        <v>40.155000000000001</v>
      </c>
      <c r="AS105" s="287">
        <f t="shared" si="23"/>
        <v>40.155000000000001</v>
      </c>
      <c r="AT105" s="61">
        <v>126.607</v>
      </c>
      <c r="AU105" s="61">
        <v>126.607</v>
      </c>
      <c r="AV105" s="139">
        <v>42.293999999999997</v>
      </c>
      <c r="AW105" s="139">
        <v>49.701999999999998</v>
      </c>
      <c r="AX105" s="139">
        <v>37.526000000000003</v>
      </c>
      <c r="AY105" s="139">
        <v>18.308</v>
      </c>
      <c r="AZ105" s="61">
        <v>147.83000000000001</v>
      </c>
      <c r="BA105" s="139">
        <v>31.183</v>
      </c>
      <c r="BB105" s="139">
        <v>32.768000000000001</v>
      </c>
      <c r="BC105" s="139">
        <v>52.177</v>
      </c>
      <c r="BD105" s="139">
        <v>62.997999999999998</v>
      </c>
      <c r="BE105" s="61">
        <v>179.126</v>
      </c>
      <c r="BF105" s="512"/>
      <c r="BG105" s="165" t="str">
        <f t="shared" si="20"/>
        <v>x3.4</v>
      </c>
      <c r="BH105" s="165"/>
      <c r="BI105" s="165">
        <f t="shared" si="21"/>
        <v>0.21170263140093337</v>
      </c>
      <c r="BJ105" s="126"/>
      <c r="BK105" s="224" t="b">
        <f t="shared" si="22"/>
        <v>1</v>
      </c>
    </row>
    <row r="106" spans="1:63">
      <c r="A106" s="21" t="s">
        <v>176</v>
      </c>
      <c r="B106" s="29" t="s">
        <v>52</v>
      </c>
      <c r="C106" s="97">
        <v>-5</v>
      </c>
      <c r="D106" s="97">
        <v>4</v>
      </c>
      <c r="E106" s="97">
        <v>4</v>
      </c>
      <c r="F106" s="97">
        <v>4</v>
      </c>
      <c r="G106" s="102">
        <v>7</v>
      </c>
      <c r="H106" s="97">
        <v>-3.6190000000000002</v>
      </c>
      <c r="I106" s="97">
        <v>-3.4430000000000001</v>
      </c>
      <c r="J106" s="97">
        <v>-4.4180000000000001</v>
      </c>
      <c r="K106" s="97">
        <v>-4.6660000000000004</v>
      </c>
      <c r="L106" s="102">
        <v>-16.146000000000001</v>
      </c>
      <c r="M106" s="136">
        <v>-4.1219999999999999</v>
      </c>
      <c r="N106" s="136">
        <v>-4.3360000000000003</v>
      </c>
      <c r="O106" s="136">
        <v>-4.0350000000000001</v>
      </c>
      <c r="P106" s="136">
        <v>-0.81799999999999995</v>
      </c>
      <c r="Q106" s="102">
        <v>-13.311</v>
      </c>
      <c r="R106" s="136">
        <v>-3.6019999999999999</v>
      </c>
      <c r="S106" s="136">
        <v>-2.4580000000000002</v>
      </c>
      <c r="T106" s="136">
        <v>-2.6070000000000002</v>
      </c>
      <c r="U106" s="136">
        <v>-0.53400000000000003</v>
      </c>
      <c r="V106" s="102">
        <v>-9.2010000000000005</v>
      </c>
      <c r="W106" s="136">
        <v>-2.9089999999999998</v>
      </c>
      <c r="X106" s="136">
        <v>-2.2959999999999998</v>
      </c>
      <c r="Y106" s="136">
        <v>-9.907</v>
      </c>
      <c r="Z106" s="135">
        <v>-5.774</v>
      </c>
      <c r="AA106" s="102">
        <v>-20.885999999999999</v>
      </c>
      <c r="AB106" s="136">
        <v>-3.7530000000000001</v>
      </c>
      <c r="AC106" s="136">
        <v>-2.2989999999999999</v>
      </c>
      <c r="AD106" s="136">
        <v>-3.081</v>
      </c>
      <c r="AE106" s="136">
        <v>-1.7629999999999999</v>
      </c>
      <c r="AF106" s="102">
        <v>-10.896000000000001</v>
      </c>
      <c r="AG106" s="136">
        <v>-2.839</v>
      </c>
      <c r="AH106" s="136">
        <v>-3.9089999999999998</v>
      </c>
      <c r="AI106" s="136">
        <v>-3.1930000000000001</v>
      </c>
      <c r="AJ106" s="136">
        <v>-4.1950000000000003</v>
      </c>
      <c r="AK106" s="102">
        <v>-14.135999999999999</v>
      </c>
      <c r="AL106" s="136">
        <v>-2.887</v>
      </c>
      <c r="AM106" s="136">
        <v>-2.887</v>
      </c>
      <c r="AN106" s="136">
        <v>-2.6659999999999999</v>
      </c>
      <c r="AO106" s="136">
        <v>-2.6659999999999999</v>
      </c>
      <c r="AP106" s="136">
        <v>-2.4740000000000002</v>
      </c>
      <c r="AQ106" s="286">
        <v>-2.4739999999999993</v>
      </c>
      <c r="AR106" s="136">
        <v>-5.2469999999999999</v>
      </c>
      <c r="AS106" s="286">
        <f t="shared" si="23"/>
        <v>-5.246999999999999</v>
      </c>
      <c r="AT106" s="102">
        <v>-13.273999999999999</v>
      </c>
      <c r="AU106" s="102">
        <v>-13.273999999999999</v>
      </c>
      <c r="AV106" s="136">
        <v>-5.0759999999999996</v>
      </c>
      <c r="AW106" s="136">
        <v>-6.9610000000000003</v>
      </c>
      <c r="AX106" s="136">
        <v>-5.3760000000000003</v>
      </c>
      <c r="AY106" s="136">
        <v>-2.9180000000000001</v>
      </c>
      <c r="AZ106" s="102">
        <v>-20.331</v>
      </c>
      <c r="BA106" s="136">
        <v>-5.8410000000000002</v>
      </c>
      <c r="BB106" s="136">
        <v>-9.1969999999999992</v>
      </c>
      <c r="BC106" s="136">
        <v>-10.199</v>
      </c>
      <c r="BD106" s="136">
        <v>-12.191000000000001</v>
      </c>
      <c r="BE106" s="63">
        <v>-37.427999999999997</v>
      </c>
      <c r="BF106" s="136"/>
      <c r="BG106" s="165" t="str">
        <f t="shared" si="20"/>
        <v>x4.2</v>
      </c>
      <c r="BH106" s="165"/>
      <c r="BI106" s="165">
        <f t="shared" si="21"/>
        <v>0.84093256603216759</v>
      </c>
      <c r="BJ106" s="126"/>
      <c r="BK106" s="224" t="b">
        <f t="shared" si="22"/>
        <v>1</v>
      </c>
    </row>
    <row r="107" spans="1:63">
      <c r="A107" s="21" t="s">
        <v>177</v>
      </c>
      <c r="B107" s="36" t="s">
        <v>54</v>
      </c>
      <c r="C107" s="61">
        <v>25</v>
      </c>
      <c r="D107" s="61">
        <v>21</v>
      </c>
      <c r="E107" s="61">
        <v>24</v>
      </c>
      <c r="F107" s="61">
        <v>25</v>
      </c>
      <c r="G107" s="61">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37">
        <v>21.488</v>
      </c>
      <c r="AA107" s="61">
        <v>66.37</v>
      </c>
      <c r="AB107" s="140">
        <v>25.289000000000001</v>
      </c>
      <c r="AC107" s="140">
        <v>18.643000000000001</v>
      </c>
      <c r="AD107" s="140">
        <v>12.5</v>
      </c>
      <c r="AE107" s="140">
        <v>-7.5069999999999997</v>
      </c>
      <c r="AF107" s="61">
        <v>48.924999999999997</v>
      </c>
      <c r="AG107" s="140">
        <v>14.984</v>
      </c>
      <c r="AH107" s="140">
        <v>35.17</v>
      </c>
      <c r="AI107" s="140">
        <v>23.468</v>
      </c>
      <c r="AJ107" s="140">
        <v>31.931999999999999</v>
      </c>
      <c r="AK107" s="61">
        <v>105.554</v>
      </c>
      <c r="AL107" s="140">
        <v>21.931000000000001</v>
      </c>
      <c r="AM107" s="140">
        <v>21.931000000000001</v>
      </c>
      <c r="AN107" s="140">
        <v>27.344000000000001</v>
      </c>
      <c r="AO107" s="140">
        <v>27.343999999999998</v>
      </c>
      <c r="AP107" s="140">
        <v>29.15</v>
      </c>
      <c r="AQ107" s="287">
        <v>29.15</v>
      </c>
      <c r="AR107" s="140">
        <v>34.908000000000001</v>
      </c>
      <c r="AS107" s="287">
        <f t="shared" si="23"/>
        <v>34.908000000000008</v>
      </c>
      <c r="AT107" s="61">
        <v>113.333</v>
      </c>
      <c r="AU107" s="61">
        <v>113.333</v>
      </c>
      <c r="AV107" s="140">
        <v>37.218000000000004</v>
      </c>
      <c r="AW107" s="140">
        <v>42.741</v>
      </c>
      <c r="AX107" s="140">
        <v>32.15</v>
      </c>
      <c r="AY107" s="140">
        <v>15.39</v>
      </c>
      <c r="AZ107" s="61">
        <v>127.499</v>
      </c>
      <c r="BA107" s="140">
        <v>25.341999999999999</v>
      </c>
      <c r="BB107" s="140">
        <v>23.571000000000002</v>
      </c>
      <c r="BC107" s="140">
        <v>41.978000000000002</v>
      </c>
      <c r="BD107" s="140">
        <v>50.807000000000002</v>
      </c>
      <c r="BE107" s="61">
        <v>141.69800000000001</v>
      </c>
      <c r="BF107" s="513"/>
      <c r="BG107" s="165" t="str">
        <f t="shared" si="20"/>
        <v>x3.3</v>
      </c>
      <c r="BH107" s="165"/>
      <c r="BI107" s="165">
        <f t="shared" si="21"/>
        <v>0.11136557933787716</v>
      </c>
      <c r="BJ107" s="126"/>
      <c r="BK107" s="224" t="b">
        <f t="shared" si="22"/>
        <v>1</v>
      </c>
    </row>
    <row r="108" spans="1:63">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10"/>
      <c r="AT108" s="131"/>
      <c r="AU108" s="131"/>
      <c r="AV108" s="131"/>
      <c r="AW108" s="131"/>
      <c r="AX108" s="131"/>
      <c r="AY108" s="131"/>
      <c r="AZ108" s="131"/>
      <c r="BA108" s="131"/>
      <c r="BB108" s="131"/>
      <c r="BC108" s="131"/>
      <c r="BD108" s="131"/>
      <c r="BE108" s="410"/>
      <c r="BF108" s="131"/>
      <c r="BG108" s="165"/>
      <c r="BH108" s="165"/>
      <c r="BI108" s="165"/>
      <c r="BJ108" s="126"/>
      <c r="BK108" s="224"/>
    </row>
    <row r="109" spans="1:63">
      <c r="A109" s="21"/>
      <c r="B109" s="84"/>
      <c r="C109" s="84"/>
      <c r="D109" s="84"/>
      <c r="E109" s="103"/>
      <c r="F109" s="103"/>
      <c r="G109" s="103"/>
      <c r="H109" s="103"/>
      <c r="I109" s="103"/>
      <c r="J109" s="103"/>
      <c r="K109" s="103"/>
      <c r="L109" s="103"/>
      <c r="M109" s="142"/>
      <c r="N109" s="142"/>
      <c r="O109" s="142"/>
      <c r="P109" s="142"/>
      <c r="Q109" s="103"/>
      <c r="R109" s="142"/>
      <c r="S109" s="142"/>
      <c r="T109" s="142"/>
      <c r="U109" s="142"/>
      <c r="V109" s="103"/>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2"/>
      <c r="BG109" s="168"/>
      <c r="BH109" s="168"/>
      <c r="BI109" s="168"/>
      <c r="BJ109" s="126"/>
      <c r="BK109" s="224"/>
    </row>
    <row r="110" spans="1:63" ht="16.5"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2"/>
      <c r="AT110" s="133"/>
      <c r="AU110" s="133"/>
      <c r="AV110" s="133"/>
      <c r="AW110" s="133"/>
      <c r="AX110" s="133"/>
      <c r="AY110" s="133"/>
      <c r="AZ110" s="133"/>
      <c r="BA110" s="133"/>
      <c r="BB110" s="133"/>
      <c r="BC110" s="133"/>
      <c r="BD110" s="133"/>
      <c r="BE110" s="412"/>
      <c r="BF110" s="133"/>
      <c r="BG110" s="378"/>
      <c r="BH110" s="378"/>
      <c r="BI110" s="380"/>
      <c r="BJ110" s="378"/>
      <c r="BK110" s="378"/>
    </row>
    <row r="111" spans="1:63">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57" t="s">
        <v>596</v>
      </c>
      <c r="AN111" s="131"/>
      <c r="AO111" s="57" t="s">
        <v>596</v>
      </c>
      <c r="AP111" s="131"/>
      <c r="AQ111" s="57" t="str">
        <f>+$AM$13</f>
        <v>IFRS 17</v>
      </c>
      <c r="AR111" s="131"/>
      <c r="AS111" s="415" t="str">
        <f>+$AM$13</f>
        <v>IFRS 17</v>
      </c>
      <c r="AT111" s="131"/>
      <c r="AU111" s="329" t="s">
        <v>596</v>
      </c>
      <c r="AV111" s="131"/>
      <c r="AW111" s="131"/>
      <c r="AX111" s="131"/>
      <c r="AY111" s="131"/>
      <c r="AZ111" s="131"/>
      <c r="BA111" s="131"/>
      <c r="BB111" s="131"/>
      <c r="BC111" s="131"/>
      <c r="BD111" s="131"/>
      <c r="BE111" s="410"/>
      <c r="BF111" s="131"/>
      <c r="BG111" s="381"/>
      <c r="BH111" s="381"/>
      <c r="BI111" s="381"/>
      <c r="BJ111" s="126"/>
      <c r="BK111" s="224"/>
    </row>
    <row r="112" spans="1:63" ht="25.5">
      <c r="A112" s="21"/>
      <c r="B112" s="25" t="s">
        <v>24</v>
      </c>
      <c r="C112" s="58" t="s">
        <v>100</v>
      </c>
      <c r="D112" s="58" t="s">
        <v>101</v>
      </c>
      <c r="E112" s="58" t="s">
        <v>102</v>
      </c>
      <c r="F112" s="58" t="s">
        <v>103</v>
      </c>
      <c r="G112" s="58" t="s">
        <v>104</v>
      </c>
      <c r="H112" s="58" t="s">
        <v>483</v>
      </c>
      <c r="I112" s="58" t="s">
        <v>484</v>
      </c>
      <c r="J112" s="58" t="s">
        <v>485</v>
      </c>
      <c r="K112" s="58" t="s">
        <v>486</v>
      </c>
      <c r="L112" s="58" t="s">
        <v>487</v>
      </c>
      <c r="M112" s="57" t="s">
        <v>488</v>
      </c>
      <c r="N112" s="57" t="s">
        <v>489</v>
      </c>
      <c r="O112" s="57" t="s">
        <v>490</v>
      </c>
      <c r="P112" s="57" t="s">
        <v>491</v>
      </c>
      <c r="Q112" s="58" t="s">
        <v>492</v>
      </c>
      <c r="R112" s="57" t="s">
        <v>493</v>
      </c>
      <c r="S112" s="57" t="s">
        <v>494</v>
      </c>
      <c r="T112" s="57" t="s">
        <v>495</v>
      </c>
      <c r="U112" s="57" t="s">
        <v>496</v>
      </c>
      <c r="V112" s="58" t="s">
        <v>497</v>
      </c>
      <c r="W112" s="57" t="s">
        <v>498</v>
      </c>
      <c r="X112" s="57" t="s">
        <v>499</v>
      </c>
      <c r="Y112" s="57" t="s">
        <v>500</v>
      </c>
      <c r="Z112" s="57" t="s">
        <v>501</v>
      </c>
      <c r="AA112" s="57" t="s">
        <v>502</v>
      </c>
      <c r="AB112" s="57" t="s">
        <v>503</v>
      </c>
      <c r="AC112" s="57" t="s">
        <v>504</v>
      </c>
      <c r="AD112" s="57" t="s">
        <v>505</v>
      </c>
      <c r="AE112" s="57" t="s">
        <v>506</v>
      </c>
      <c r="AF112" s="57" t="s">
        <v>507</v>
      </c>
      <c r="AG112" s="57" t="s">
        <v>508</v>
      </c>
      <c r="AH112" s="57" t="s">
        <v>509</v>
      </c>
      <c r="AI112" s="57" t="s">
        <v>510</v>
      </c>
      <c r="AJ112" s="57" t="s">
        <v>511</v>
      </c>
      <c r="AK112" s="57" t="s">
        <v>512</v>
      </c>
      <c r="AL112" s="57" t="s">
        <v>513</v>
      </c>
      <c r="AM112" s="57" t="s">
        <v>513</v>
      </c>
      <c r="AN112" s="57" t="s">
        <v>570</v>
      </c>
      <c r="AO112" s="57" t="s">
        <v>570</v>
      </c>
      <c r="AP112" s="57" t="s">
        <v>574</v>
      </c>
      <c r="AQ112" s="57" t="s">
        <v>574</v>
      </c>
      <c r="AR112" s="57" t="s">
        <v>599</v>
      </c>
      <c r="AS112" s="415" t="str">
        <f>AS92</f>
        <v>Q4-22
Stated</v>
      </c>
      <c r="AT112" s="57" t="s">
        <v>600</v>
      </c>
      <c r="AU112" s="329" t="s">
        <v>600</v>
      </c>
      <c r="AV112" s="57" t="s">
        <v>605</v>
      </c>
      <c r="AW112" s="57" t="s">
        <v>614</v>
      </c>
      <c r="AX112" s="57" t="s">
        <v>620</v>
      </c>
      <c r="AY112" s="57" t="s">
        <v>627</v>
      </c>
      <c r="AZ112" s="57" t="s">
        <v>628</v>
      </c>
      <c r="BA112" s="57" t="s">
        <v>647</v>
      </c>
      <c r="BB112" s="57" t="s">
        <v>644</v>
      </c>
      <c r="BC112" s="57" t="s">
        <v>654</v>
      </c>
      <c r="BD112" s="57" t="str">
        <f>BD$14</f>
        <v>Q4-24
Stated</v>
      </c>
      <c r="BE112" s="415" t="str">
        <f t="shared" ref="BE112" si="24">BE$14</f>
        <v>FY-2024
Stated</v>
      </c>
      <c r="BF112" s="57"/>
      <c r="BG112" s="379" t="str">
        <f>LEFT($AY:$AY,2)&amp;"/"&amp;LEFT(BD:BD,2)</f>
        <v>Q4/Q4</v>
      </c>
      <c r="BH112" s="379"/>
      <c r="BI112" s="379" t="str">
        <f>LEFT($AK:$AK,2)&amp;"/"&amp;LEFT(BE:BE,2)</f>
        <v>FY/FY</v>
      </c>
      <c r="BJ112" s="126"/>
      <c r="BK112" s="224"/>
    </row>
    <row r="113" spans="1:63">
      <c r="A113" s="21"/>
      <c r="B113" s="26"/>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10"/>
      <c r="AT113" s="131"/>
      <c r="AU113" s="131"/>
      <c r="AV113" s="131"/>
      <c r="AW113" s="131"/>
      <c r="AX113" s="131"/>
      <c r="AY113" s="131"/>
      <c r="AZ113" s="131"/>
      <c r="BA113" s="131"/>
      <c r="BB113" s="131"/>
      <c r="BC113" s="131"/>
      <c r="BD113" s="131"/>
      <c r="BE113" s="410"/>
      <c r="BF113" s="131"/>
      <c r="BG113" s="348"/>
      <c r="BH113" s="348"/>
      <c r="BI113" s="348"/>
      <c r="BJ113" s="126"/>
      <c r="BK113" s="224"/>
    </row>
    <row r="114" spans="1:63">
      <c r="A114" s="104" t="s">
        <v>179</v>
      </c>
      <c r="B114" s="39" t="s">
        <v>26</v>
      </c>
      <c r="C114" s="105">
        <v>922</v>
      </c>
      <c r="D114" s="105">
        <v>944</v>
      </c>
      <c r="E114" s="105">
        <v>891</v>
      </c>
      <c r="F114" s="105">
        <v>874</v>
      </c>
      <c r="G114" s="77">
        <v>3631</v>
      </c>
      <c r="H114" s="105">
        <v>835.37300000000005</v>
      </c>
      <c r="I114" s="105">
        <v>848.60799999999995</v>
      </c>
      <c r="J114" s="105">
        <v>570.30200000000002</v>
      </c>
      <c r="K114" s="143">
        <v>863.30899999999997</v>
      </c>
      <c r="L114" s="77">
        <v>3117.5920000000001</v>
      </c>
      <c r="M114" s="144">
        <v>903.65899999999999</v>
      </c>
      <c r="N114" s="144">
        <v>912.31700000000001</v>
      </c>
      <c r="O114" s="144">
        <v>848.33</v>
      </c>
      <c r="P114" s="144">
        <v>827.22500000000002</v>
      </c>
      <c r="Q114" s="77">
        <v>3491.5309999999999</v>
      </c>
      <c r="R114" s="144">
        <v>858.03599999999994</v>
      </c>
      <c r="S114" s="144">
        <v>875.48299999999995</v>
      </c>
      <c r="T114" s="144">
        <v>858.29700000000003</v>
      </c>
      <c r="U114" s="144">
        <v>841.60699999999997</v>
      </c>
      <c r="V114" s="77">
        <v>3433.4229999999998</v>
      </c>
      <c r="W114" s="144">
        <v>861.096</v>
      </c>
      <c r="X114" s="144">
        <v>886.11300000000006</v>
      </c>
      <c r="Y114" s="144">
        <v>858.25199999999995</v>
      </c>
      <c r="Z114" s="134">
        <v>851.41099999999994</v>
      </c>
      <c r="AA114" s="77">
        <v>3456.8719999999998</v>
      </c>
      <c r="AB114" s="144">
        <v>877.17700000000002</v>
      </c>
      <c r="AC114" s="144">
        <v>851.06399999999996</v>
      </c>
      <c r="AD114" s="144">
        <v>889.06200000000001</v>
      </c>
      <c r="AE114" s="144">
        <v>903.87800000000004</v>
      </c>
      <c r="AF114" s="77">
        <v>3521.181</v>
      </c>
      <c r="AG114" s="144">
        <v>893.05</v>
      </c>
      <c r="AH114" s="144">
        <v>929.36699999999996</v>
      </c>
      <c r="AI114" s="144">
        <v>934.41700000000003</v>
      </c>
      <c r="AJ114" s="144">
        <v>938.71699999999998</v>
      </c>
      <c r="AK114" s="77">
        <v>3695.5509999999999</v>
      </c>
      <c r="AL114" s="144">
        <v>986.21199999999999</v>
      </c>
      <c r="AM114" s="144">
        <v>986.21199999999999</v>
      </c>
      <c r="AN114" s="144">
        <v>1009.861</v>
      </c>
      <c r="AO114" s="144">
        <v>1009.8610000000001</v>
      </c>
      <c r="AP114" s="144">
        <v>940.30200000000002</v>
      </c>
      <c r="AQ114" s="280">
        <v>940.30199999999991</v>
      </c>
      <c r="AR114" s="144">
        <v>914.61699999999996</v>
      </c>
      <c r="AS114" s="280">
        <f>AU114-AM114-AO114-AQ114</f>
        <v>914.61700000000019</v>
      </c>
      <c r="AT114" s="77">
        <v>3850.9920000000002</v>
      </c>
      <c r="AU114" s="77">
        <v>3850.9920000000002</v>
      </c>
      <c r="AV114" s="144">
        <v>936.44</v>
      </c>
      <c r="AW114" s="144">
        <v>958.82899999999995</v>
      </c>
      <c r="AX114" s="144">
        <v>996.02800000000002</v>
      </c>
      <c r="AY114" s="144">
        <v>959.11599999999999</v>
      </c>
      <c r="AZ114" s="77">
        <v>3850.413</v>
      </c>
      <c r="BA114" s="144">
        <v>953.54200000000003</v>
      </c>
      <c r="BB114" s="144">
        <v>979.48400000000004</v>
      </c>
      <c r="BC114" s="144">
        <v>978.81799999999998</v>
      </c>
      <c r="BD114" s="144">
        <v>960.17600000000004</v>
      </c>
      <c r="BE114" s="77">
        <v>3872.02</v>
      </c>
      <c r="BF114" s="514"/>
      <c r="BG114" s="165">
        <f t="shared" ref="BG114:BG129" si="25">IF(ISERROR($BD114/AY114),"ns",IF($BD114/AY114&gt;200%,"x"&amp;(ROUND($BD114/AY114,1)),IF($BD114/AY114&lt;0,"ns",$BD114/AY114-1)))</f>
        <v>1.1051843572624787E-3</v>
      </c>
      <c r="BH114" s="165"/>
      <c r="BI114" s="165">
        <f t="shared" ref="BI114:BI129" si="26">IF(ISERROR($BE114/AZ114),"ns",IF($BE114/AZ114&gt;200%,"x"&amp;(ROUND($BE114/AZ114,1)),IF($BE114/AZ114&lt;0,"ns",$BE114/AZ114-1)))</f>
        <v>5.6116058199471297E-3</v>
      </c>
      <c r="BJ114" s="126"/>
      <c r="BK114" s="224" t="b">
        <f t="shared" ref="BK114:BK129" si="27">ROUND(BE114,1)=ROUND((BA114+BB114+BC114+BD114),1)</f>
        <v>1</v>
      </c>
    </row>
    <row r="115" spans="1:63">
      <c r="A115" s="106" t="s">
        <v>180</v>
      </c>
      <c r="B115" s="41" t="s">
        <v>58</v>
      </c>
      <c r="C115" s="107">
        <v>0</v>
      </c>
      <c r="D115" s="107">
        <v>9</v>
      </c>
      <c r="E115" s="107">
        <v>4</v>
      </c>
      <c r="F115" s="107">
        <v>-3</v>
      </c>
      <c r="G115" s="78">
        <v>10</v>
      </c>
      <c r="H115" s="107">
        <v>0</v>
      </c>
      <c r="I115" s="107">
        <v>0</v>
      </c>
      <c r="J115" s="107">
        <v>0</v>
      </c>
      <c r="K115" s="145">
        <v>-17</v>
      </c>
      <c r="L115" s="78">
        <v>-17</v>
      </c>
      <c r="M115" s="146">
        <v>0</v>
      </c>
      <c r="N115" s="146">
        <v>55</v>
      </c>
      <c r="O115" s="146">
        <v>7.6879999999999997</v>
      </c>
      <c r="P115" s="146">
        <v>2.3479999999999999</v>
      </c>
      <c r="Q115" s="78">
        <v>65.036000000000001</v>
      </c>
      <c r="R115" s="146">
        <v>0</v>
      </c>
      <c r="S115" s="146">
        <v>0</v>
      </c>
      <c r="T115" s="146">
        <v>-1.88</v>
      </c>
      <c r="U115" s="146">
        <v>0.997</v>
      </c>
      <c r="V115" s="78">
        <v>-0.8829999999999999</v>
      </c>
      <c r="W115" s="146">
        <v>-8.33</v>
      </c>
      <c r="X115" s="146">
        <v>-2.5209999999999999</v>
      </c>
      <c r="Y115" s="146">
        <v>-8.3409999999999993</v>
      </c>
      <c r="Z115" s="146">
        <v>-12.066921000000001</v>
      </c>
      <c r="AA115" s="78">
        <v>-22.928921000000003</v>
      </c>
      <c r="AB115" s="146">
        <v>-11.427</v>
      </c>
      <c r="AC115" s="146">
        <v>-3.78348</v>
      </c>
      <c r="AD115" s="146">
        <v>0</v>
      </c>
      <c r="AE115" s="146">
        <v>1.5204800000000001</v>
      </c>
      <c r="AF115" s="78">
        <v>-2.2629999999999999</v>
      </c>
      <c r="AG115" s="146">
        <v>-12.108487999999999</v>
      </c>
      <c r="AH115" s="146">
        <v>2.1472910000000001</v>
      </c>
      <c r="AI115" s="146">
        <v>0</v>
      </c>
      <c r="AJ115" s="146">
        <v>9.1910659999999993</v>
      </c>
      <c r="AK115" s="78">
        <v>11.338356999999998</v>
      </c>
      <c r="AL115" s="146">
        <v>5.8009769999999996</v>
      </c>
      <c r="AM115" s="146">
        <v>5.8009769999999996</v>
      </c>
      <c r="AN115" s="146">
        <v>28.635338000000001</v>
      </c>
      <c r="AO115" s="146">
        <v>28.635338000000001</v>
      </c>
      <c r="AP115" s="146">
        <v>0</v>
      </c>
      <c r="AQ115" s="356">
        <v>0</v>
      </c>
      <c r="AR115" s="146">
        <v>0</v>
      </c>
      <c r="AS115" s="356">
        <f t="shared" ref="AS115:AS129" si="28">AU115-AM115-AO115-AQ115</f>
        <v>0</v>
      </c>
      <c r="AT115" s="78">
        <v>34.436315</v>
      </c>
      <c r="AU115" s="78">
        <v>34.436315</v>
      </c>
      <c r="AV115" s="146">
        <v>0</v>
      </c>
      <c r="AW115" s="146">
        <v>0</v>
      </c>
      <c r="AX115" s="146">
        <v>51.778520999999998</v>
      </c>
      <c r="AY115" s="146">
        <v>6.0881509999999999</v>
      </c>
      <c r="AZ115" s="78">
        <v>57.866671999999994</v>
      </c>
      <c r="BA115" s="146">
        <v>1.6</v>
      </c>
      <c r="BB115" s="146">
        <v>1.482551</v>
      </c>
      <c r="BC115" s="146">
        <v>0</v>
      </c>
      <c r="BD115" s="146">
        <v>0</v>
      </c>
      <c r="BE115" s="78">
        <v>3.082551</v>
      </c>
      <c r="BF115" s="164"/>
      <c r="BG115" s="165">
        <f t="shared" si="25"/>
        <v>-1</v>
      </c>
      <c r="BH115" s="165"/>
      <c r="BI115" s="165">
        <f t="shared" si="26"/>
        <v>-0.94673011435667154</v>
      </c>
      <c r="BJ115" s="126"/>
      <c r="BK115" s="224" t="b">
        <f t="shared" si="27"/>
        <v>1</v>
      </c>
    </row>
    <row r="116" spans="1:63">
      <c r="A116" s="21" t="s">
        <v>181</v>
      </c>
      <c r="B116" s="29" t="s">
        <v>28</v>
      </c>
      <c r="C116" s="97">
        <v>-664</v>
      </c>
      <c r="D116" s="97">
        <v>-638</v>
      </c>
      <c r="E116" s="97">
        <v>-634</v>
      </c>
      <c r="F116" s="97">
        <v>-625</v>
      </c>
      <c r="G116" s="102">
        <v>-2561</v>
      </c>
      <c r="H116" s="91">
        <v>-670.28300000000002</v>
      </c>
      <c r="I116" s="91">
        <v>-665.80399999999997</v>
      </c>
      <c r="J116" s="91">
        <v>-599.53599999999994</v>
      </c>
      <c r="K116" s="91">
        <v>-603.59</v>
      </c>
      <c r="L116" s="92">
        <v>-2539.2130000000002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-568.94100000000003</v>
      </c>
      <c r="AI116" s="91">
        <v>-566.09500000000003</v>
      </c>
      <c r="AJ116" s="91">
        <v>-603.15099999999995</v>
      </c>
      <c r="AK116" s="92">
        <v>-2370.8989999999999</v>
      </c>
      <c r="AL116" s="91">
        <v>-662.14400000000001</v>
      </c>
      <c r="AM116" s="91">
        <v>-662.14400000000001</v>
      </c>
      <c r="AN116" s="91">
        <v>-574.73099999999999</v>
      </c>
      <c r="AO116" s="91">
        <v>-574.73100000000011</v>
      </c>
      <c r="AP116" s="91">
        <v>-571.94799999999998</v>
      </c>
      <c r="AQ116" s="352">
        <v>-571.94800000000009</v>
      </c>
      <c r="AR116" s="91">
        <v>-580.61900000000003</v>
      </c>
      <c r="AS116" s="414">
        <f t="shared" si="28"/>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s="91">
        <v>-647.20100000000002</v>
      </c>
      <c r="BE116" s="519">
        <v>-2448.0329999999999</v>
      </c>
      <c r="BF116" s="91"/>
      <c r="BG116" s="165">
        <f t="shared" si="25"/>
        <v>-1.0988826269269891E-2</v>
      </c>
      <c r="BH116" s="165"/>
      <c r="BI116" s="165">
        <f t="shared" si="26"/>
        <v>2.9876172850784588E-3</v>
      </c>
      <c r="BJ116" s="126"/>
      <c r="BK116" s="224" t="b">
        <f t="shared" si="27"/>
        <v>1</v>
      </c>
    </row>
    <row r="117" spans="1:63">
      <c r="A117" s="93" t="s">
        <v>182</v>
      </c>
      <c r="B117" s="31"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3">
        <v>0</v>
      </c>
      <c r="AR117" s="95">
        <v>0</v>
      </c>
      <c r="AS117" s="353">
        <f t="shared" si="28"/>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s="95">
        <v>0</v>
      </c>
      <c r="BE117" s="96">
        <v>0</v>
      </c>
      <c r="BF117" s="95"/>
      <c r="BG117" s="165" t="str">
        <f t="shared" si="25"/>
        <v>ns</v>
      </c>
      <c r="BH117" s="165"/>
      <c r="BI117" s="165">
        <f t="shared" si="26"/>
        <v>-1</v>
      </c>
      <c r="BJ117" s="126"/>
      <c r="BK117" s="224" t="b">
        <f t="shared" si="27"/>
        <v>1</v>
      </c>
    </row>
    <row r="118" spans="1:63">
      <c r="A118" s="21" t="s">
        <v>183</v>
      </c>
      <c r="B118" s="28" t="s">
        <v>32</v>
      </c>
      <c r="C118" s="60">
        <v>258</v>
      </c>
      <c r="D118" s="60">
        <v>306</v>
      </c>
      <c r="E118" s="60">
        <v>257</v>
      </c>
      <c r="F118" s="60">
        <v>249</v>
      </c>
      <c r="G118" s="61">
        <v>1070</v>
      </c>
      <c r="H118" s="60">
        <v>165.09</v>
      </c>
      <c r="I118" s="60">
        <v>182.804</v>
      </c>
      <c r="J118" s="60">
        <v>-29.234000000000002</v>
      </c>
      <c r="K118" s="60">
        <v>259.71899999999999</v>
      </c>
      <c r="L118" s="61">
        <v>578.37900000000002</v>
      </c>
      <c r="M118" s="134">
        <v>259.69200000000001</v>
      </c>
      <c r="N118" s="134">
        <v>322.291</v>
      </c>
      <c r="O118" s="134">
        <v>253.029</v>
      </c>
      <c r="P118" s="134">
        <v>214.596</v>
      </c>
      <c r="Q118" s="61">
        <v>1049.6079999999999</v>
      </c>
      <c r="R118" s="134">
        <v>219.41499999999999</v>
      </c>
      <c r="S118" s="134">
        <v>297.73700000000002</v>
      </c>
      <c r="T118" s="134">
        <v>280.48200000000003</v>
      </c>
      <c r="U118" s="134">
        <v>245.09899999999999</v>
      </c>
      <c r="V118" s="61">
        <v>1042.7329999999999</v>
      </c>
      <c r="W118" s="134">
        <v>237.56299999999999</v>
      </c>
      <c r="X118" s="134">
        <v>312.38099999999997</v>
      </c>
      <c r="Y118" s="134">
        <v>281.86200000000002</v>
      </c>
      <c r="Z118" s="134">
        <v>253.73699999999999</v>
      </c>
      <c r="AA118" s="61">
        <v>1085.5429999999999</v>
      </c>
      <c r="AB118" s="134">
        <v>257.63299999999998</v>
      </c>
      <c r="AC118" s="134">
        <v>300.40100000000001</v>
      </c>
      <c r="AD118" s="134">
        <v>339.44400000000002</v>
      </c>
      <c r="AE118" s="134">
        <v>305.053</v>
      </c>
      <c r="AF118" s="61">
        <v>1202.5309999999999</v>
      </c>
      <c r="AG118" s="134">
        <v>260.33800000000002</v>
      </c>
      <c r="AH118" s="134">
        <v>360.42599999999999</v>
      </c>
      <c r="AI118" s="134">
        <v>368.322</v>
      </c>
      <c r="AJ118" s="134">
        <v>335.56599999999997</v>
      </c>
      <c r="AK118" s="61">
        <v>1324.652</v>
      </c>
      <c r="AL118" s="134">
        <v>324.06799999999998</v>
      </c>
      <c r="AM118" s="134">
        <v>324.06799999999998</v>
      </c>
      <c r="AN118" s="134">
        <v>435.13</v>
      </c>
      <c r="AO118" s="134">
        <v>435.13</v>
      </c>
      <c r="AP118" s="134">
        <v>368.35399999999998</v>
      </c>
      <c r="AQ118" s="354">
        <v>368.35399999999993</v>
      </c>
      <c r="AR118" s="134">
        <v>333.99799999999999</v>
      </c>
      <c r="AS118" s="354">
        <f t="shared" si="28"/>
        <v>333.99800000000005</v>
      </c>
      <c r="AT118" s="61">
        <v>1461.55</v>
      </c>
      <c r="AU118" s="61">
        <v>1461.55</v>
      </c>
      <c r="AV118" s="134">
        <v>286.935</v>
      </c>
      <c r="AW118" s="134">
        <v>411.12299999999999</v>
      </c>
      <c r="AX118" s="134">
        <v>406.89</v>
      </c>
      <c r="AY118" s="134">
        <v>304.72399999999999</v>
      </c>
      <c r="AZ118" s="61">
        <v>1409.672</v>
      </c>
      <c r="BA118" s="134">
        <v>351.21199999999999</v>
      </c>
      <c r="BB118" s="134">
        <v>388.78300000000002</v>
      </c>
      <c r="BC118" s="134">
        <v>371.017</v>
      </c>
      <c r="BD118" s="134">
        <v>312.97500000000002</v>
      </c>
      <c r="BE118" s="61">
        <v>1423.9870000000001</v>
      </c>
      <c r="BF118" s="510"/>
      <c r="BG118" s="165">
        <f t="shared" si="25"/>
        <v>2.707696144708005E-2</v>
      </c>
      <c r="BH118" s="165"/>
      <c r="BI118" s="165">
        <f t="shared" si="26"/>
        <v>1.0154844531210072E-2</v>
      </c>
      <c r="BJ118" s="126"/>
      <c r="BK118" s="224" t="b">
        <f t="shared" si="27"/>
        <v>1</v>
      </c>
    </row>
    <row r="119" spans="1:63">
      <c r="A119" s="21" t="s">
        <v>184</v>
      </c>
      <c r="B119" s="29" t="s">
        <v>34</v>
      </c>
      <c r="C119" s="97">
        <v>-48</v>
      </c>
      <c r="D119" s="97">
        <v>-16</v>
      </c>
      <c r="E119" s="97">
        <v>-19</v>
      </c>
      <c r="F119" s="97">
        <v>-51</v>
      </c>
      <c r="G119" s="102">
        <v>-134</v>
      </c>
      <c r="H119" s="97">
        <v>-22.495000000000001</v>
      </c>
      <c r="I119" s="97">
        <v>-52.594999999999999</v>
      </c>
      <c r="J119" s="97">
        <v>-55.390999999999998</v>
      </c>
      <c r="K119" s="97">
        <v>-51.725000000000001</v>
      </c>
      <c r="L119" s="102">
        <v>-182.20599999999999</v>
      </c>
      <c r="M119" s="135">
        <v>-48.348999999999997</v>
      </c>
      <c r="N119" s="135">
        <v>-55.774000000000001</v>
      </c>
      <c r="O119" s="135">
        <v>-45.177999999999997</v>
      </c>
      <c r="P119" s="135">
        <v>-55.008000000000003</v>
      </c>
      <c r="Q119" s="102">
        <v>-204.309</v>
      </c>
      <c r="R119" s="135">
        <v>-50.52</v>
      </c>
      <c r="S119" s="135">
        <v>-56.453000000000003</v>
      </c>
      <c r="T119" s="135">
        <v>-50.186999999999998</v>
      </c>
      <c r="U119" s="135">
        <v>-62.567999999999998</v>
      </c>
      <c r="V119" s="102">
        <v>-219.72800000000001</v>
      </c>
      <c r="W119" s="135">
        <v>-44.231000000000002</v>
      </c>
      <c r="X119" s="135">
        <v>-50.615000000000002</v>
      </c>
      <c r="Y119" s="135">
        <v>-57.948</v>
      </c>
      <c r="Z119" s="135">
        <v>-64.271000000000001</v>
      </c>
      <c r="AA119" s="102">
        <v>-217.065</v>
      </c>
      <c r="AB119" s="135">
        <v>-100.773</v>
      </c>
      <c r="AC119" s="135">
        <v>-117.23099999999999</v>
      </c>
      <c r="AD119" s="135">
        <v>-82.998999999999995</v>
      </c>
      <c r="AE119" s="135">
        <v>-89.43</v>
      </c>
      <c r="AF119" s="102">
        <v>-390.43299999999999</v>
      </c>
      <c r="AG119" s="135">
        <v>-82.727999999999994</v>
      </c>
      <c r="AH119" s="135">
        <v>-43.462000000000003</v>
      </c>
      <c r="AI119" s="135">
        <v>-41.076999999999998</v>
      </c>
      <c r="AJ119" s="135">
        <v>-54.453000000000003</v>
      </c>
      <c r="AK119" s="102">
        <v>-221.72</v>
      </c>
      <c r="AL119" s="135">
        <v>-61.418999999999997</v>
      </c>
      <c r="AM119" s="135">
        <v>-61.418999999999997</v>
      </c>
      <c r="AN119" s="135">
        <v>-43.048000000000002</v>
      </c>
      <c r="AO119" s="135">
        <v>-43.048000000000002</v>
      </c>
      <c r="AP119" s="135">
        <v>-53.957999999999998</v>
      </c>
      <c r="AQ119" s="355">
        <v>-53.958000000000013</v>
      </c>
      <c r="AR119" s="135">
        <v>-78.200999999999993</v>
      </c>
      <c r="AS119" s="416">
        <f t="shared" si="28"/>
        <v>-78.200999999999979</v>
      </c>
      <c r="AT119" s="102">
        <v>-236.626</v>
      </c>
      <c r="AU119" s="102">
        <v>-236.626</v>
      </c>
      <c r="AV119" s="135">
        <v>-65.914000000000001</v>
      </c>
      <c r="AW119" s="135">
        <v>-68.882999999999996</v>
      </c>
      <c r="AX119" s="135">
        <v>-69.828000000000003</v>
      </c>
      <c r="AY119" s="135">
        <v>-96.192999999999998</v>
      </c>
      <c r="AZ119" s="102">
        <v>-300.81799999999998</v>
      </c>
      <c r="BA119" s="135">
        <v>-118.73</v>
      </c>
      <c r="BB119" s="135">
        <v>-94.881</v>
      </c>
      <c r="BC119" s="135">
        <v>-81.671999999999997</v>
      </c>
      <c r="BD119" s="135">
        <v>-77.668000000000006</v>
      </c>
      <c r="BE119" s="63">
        <v>-372.95100000000002</v>
      </c>
      <c r="BF119" s="135"/>
      <c r="BG119" s="165">
        <f t="shared" si="25"/>
        <v>-0.19258158078030618</v>
      </c>
      <c r="BH119" s="165"/>
      <c r="BI119" s="165">
        <f t="shared" si="26"/>
        <v>0.23978950727682524</v>
      </c>
      <c r="BJ119" s="126"/>
      <c r="BK119" s="224" t="b">
        <f t="shared" si="27"/>
        <v>1</v>
      </c>
    </row>
    <row r="120" spans="1:63">
      <c r="A120" s="21" t="s">
        <v>185</v>
      </c>
      <c r="B120" s="29" t="s">
        <v>38</v>
      </c>
      <c r="C120" s="97">
        <v>0</v>
      </c>
      <c r="D120" s="97">
        <v>0</v>
      </c>
      <c r="E120" s="97">
        <v>0</v>
      </c>
      <c r="F120" s="97">
        <v>0</v>
      </c>
      <c r="G120" s="102">
        <v>0</v>
      </c>
      <c r="H120" s="97">
        <v>0</v>
      </c>
      <c r="I120" s="97">
        <v>0</v>
      </c>
      <c r="J120" s="97">
        <v>0</v>
      </c>
      <c r="K120" s="97">
        <v>0</v>
      </c>
      <c r="L120" s="102">
        <v>0</v>
      </c>
      <c r="M120" s="135">
        <v>0</v>
      </c>
      <c r="N120" s="135">
        <v>0</v>
      </c>
      <c r="O120" s="135">
        <v>0</v>
      </c>
      <c r="P120" s="135">
        <v>0</v>
      </c>
      <c r="Q120" s="102">
        <v>0</v>
      </c>
      <c r="R120" s="135">
        <v>0</v>
      </c>
      <c r="S120" s="135">
        <v>0</v>
      </c>
      <c r="T120" s="135">
        <v>0</v>
      </c>
      <c r="U120" s="135">
        <v>0</v>
      </c>
      <c r="V120" s="102">
        <v>0</v>
      </c>
      <c r="W120" s="135">
        <v>0</v>
      </c>
      <c r="X120" s="135">
        <v>0</v>
      </c>
      <c r="Y120" s="135">
        <v>0</v>
      </c>
      <c r="Z120" s="135">
        <v>0</v>
      </c>
      <c r="AA120" s="102">
        <v>0</v>
      </c>
      <c r="AB120" s="135">
        <v>0</v>
      </c>
      <c r="AC120" s="135">
        <v>0</v>
      </c>
      <c r="AD120" s="135">
        <v>0</v>
      </c>
      <c r="AE120" s="135">
        <v>0</v>
      </c>
      <c r="AF120" s="102">
        <v>0</v>
      </c>
      <c r="AG120" s="135">
        <v>0</v>
      </c>
      <c r="AH120" s="135">
        <v>0</v>
      </c>
      <c r="AI120" s="135">
        <v>0</v>
      </c>
      <c r="AJ120" s="135">
        <v>0</v>
      </c>
      <c r="AK120" s="102">
        <v>0</v>
      </c>
      <c r="AL120" s="135">
        <v>0</v>
      </c>
      <c r="AM120" s="135">
        <v>0</v>
      </c>
      <c r="AN120" s="135">
        <v>0</v>
      </c>
      <c r="AO120" s="135">
        <v>0</v>
      </c>
      <c r="AP120" s="135">
        <v>0</v>
      </c>
      <c r="AQ120" s="355">
        <v>0</v>
      </c>
      <c r="AR120" s="135">
        <v>0</v>
      </c>
      <c r="AS120" s="416">
        <f t="shared" si="28"/>
        <v>0</v>
      </c>
      <c r="AT120" s="102">
        <v>0</v>
      </c>
      <c r="AU120" s="102">
        <v>0</v>
      </c>
      <c r="AV120" s="135">
        <v>0</v>
      </c>
      <c r="AW120" s="135">
        <v>0</v>
      </c>
      <c r="AX120" s="135">
        <v>0</v>
      </c>
      <c r="AY120" s="135">
        <v>0</v>
      </c>
      <c r="AZ120" s="102">
        <v>0</v>
      </c>
      <c r="BA120" s="135">
        <v>0</v>
      </c>
      <c r="BB120" s="135">
        <v>0</v>
      </c>
      <c r="BC120" s="135">
        <v>0</v>
      </c>
      <c r="BD120" s="135">
        <v>0</v>
      </c>
      <c r="BE120" s="63">
        <v>0</v>
      </c>
      <c r="BF120" s="135"/>
      <c r="BG120" s="165" t="str">
        <f t="shared" si="25"/>
        <v>ns</v>
      </c>
      <c r="BH120" s="165"/>
      <c r="BI120" s="165" t="str">
        <f t="shared" si="26"/>
        <v>ns</v>
      </c>
      <c r="BJ120" s="126"/>
      <c r="BK120" s="224" t="b">
        <f t="shared" si="27"/>
        <v>1</v>
      </c>
    </row>
    <row r="121" spans="1:63">
      <c r="A121" s="21" t="s">
        <v>186</v>
      </c>
      <c r="B121" s="29" t="s">
        <v>40</v>
      </c>
      <c r="C121" s="97">
        <v>0</v>
      </c>
      <c r="D121" s="97">
        <v>-1</v>
      </c>
      <c r="E121" s="97">
        <v>0</v>
      </c>
      <c r="F121" s="97">
        <v>-1</v>
      </c>
      <c r="G121" s="102">
        <v>-2</v>
      </c>
      <c r="H121" s="97">
        <v>-0.21099999999999999</v>
      </c>
      <c r="I121" s="97">
        <v>0.47899999999999998</v>
      </c>
      <c r="J121" s="97">
        <v>-0.23599999999999999</v>
      </c>
      <c r="K121" s="97">
        <v>1.105</v>
      </c>
      <c r="L121" s="102">
        <v>1.137</v>
      </c>
      <c r="M121" s="135">
        <v>-7.1999999999999995E-2</v>
      </c>
      <c r="N121" s="135">
        <v>0.128</v>
      </c>
      <c r="O121" s="135">
        <v>-4.8000000000000001E-2</v>
      </c>
      <c r="P121" s="135">
        <v>5.7919999999999998</v>
      </c>
      <c r="Q121" s="102">
        <v>5.8</v>
      </c>
      <c r="R121" s="135">
        <v>1.528</v>
      </c>
      <c r="S121" s="135">
        <v>0.745</v>
      </c>
      <c r="T121" s="135">
        <v>0.317</v>
      </c>
      <c r="U121" s="135">
        <v>47.140999999999998</v>
      </c>
      <c r="V121" s="102">
        <v>49.731000000000002</v>
      </c>
      <c r="W121" s="135">
        <v>0.64</v>
      </c>
      <c r="X121" s="135">
        <v>-7.0000000000000001E-3</v>
      </c>
      <c r="Y121" s="135">
        <v>-1.0999999999999999E-2</v>
      </c>
      <c r="Z121" s="135">
        <v>1.099</v>
      </c>
      <c r="AA121" s="102">
        <v>1.7210000000000001</v>
      </c>
      <c r="AB121" s="135">
        <v>0.152</v>
      </c>
      <c r="AC121" s="135">
        <v>0</v>
      </c>
      <c r="AD121" s="135">
        <v>1.355</v>
      </c>
      <c r="AE121" s="135">
        <v>0.54900000000000004</v>
      </c>
      <c r="AF121" s="102">
        <v>2.056</v>
      </c>
      <c r="AG121" s="135">
        <v>6.8000000000000005E-2</v>
      </c>
      <c r="AH121" s="135">
        <v>1.028</v>
      </c>
      <c r="AI121" s="135">
        <v>1.339</v>
      </c>
      <c r="AJ121" s="135">
        <v>3.9159999999999999</v>
      </c>
      <c r="AK121" s="102">
        <v>6.351</v>
      </c>
      <c r="AL121" s="135">
        <v>8.8840000000000003</v>
      </c>
      <c r="AM121" s="135">
        <v>8.8840000000000003</v>
      </c>
      <c r="AN121" s="135">
        <v>4.9180000000000001</v>
      </c>
      <c r="AO121" s="135">
        <v>4.9179999999999993</v>
      </c>
      <c r="AP121" s="135">
        <v>4.5999999999999999E-2</v>
      </c>
      <c r="AQ121" s="355">
        <v>4.6000000000001151E-2</v>
      </c>
      <c r="AR121" s="135">
        <v>2.871</v>
      </c>
      <c r="AS121" s="416">
        <f t="shared" si="28"/>
        <v>2.8710000000000004</v>
      </c>
      <c r="AT121" s="102">
        <v>16.719000000000001</v>
      </c>
      <c r="AU121" s="102">
        <v>16.719000000000001</v>
      </c>
      <c r="AV121" s="135">
        <v>-1.0999999999999999E-2</v>
      </c>
      <c r="AW121" s="135">
        <v>2.4140000000000001</v>
      </c>
      <c r="AX121" s="135">
        <v>18.16</v>
      </c>
      <c r="AY121" s="135">
        <v>0.371</v>
      </c>
      <c r="AZ121" s="102">
        <v>20.934000000000001</v>
      </c>
      <c r="BA121" s="135">
        <v>1.835</v>
      </c>
      <c r="BB121" s="135">
        <v>2.2669999999999999</v>
      </c>
      <c r="BC121" s="135">
        <v>0.49</v>
      </c>
      <c r="BD121" s="135">
        <v>0.72799999999999998</v>
      </c>
      <c r="BE121" s="63">
        <v>5.32</v>
      </c>
      <c r="BF121" s="135"/>
      <c r="BG121" s="165">
        <f t="shared" si="25"/>
        <v>0.96226415094339623</v>
      </c>
      <c r="BH121" s="165"/>
      <c r="BI121" s="165">
        <f t="shared" si="26"/>
        <v>-0.74586796598834426</v>
      </c>
      <c r="BJ121" s="126"/>
      <c r="BK121" s="224" t="b">
        <f t="shared" si="27"/>
        <v>1</v>
      </c>
    </row>
    <row r="122" spans="1:63">
      <c r="A122" s="21" t="s">
        <v>187</v>
      </c>
      <c r="B122" s="29" t="s">
        <v>42</v>
      </c>
      <c r="C122" s="97">
        <v>0</v>
      </c>
      <c r="D122" s="97">
        <v>0</v>
      </c>
      <c r="E122" s="97">
        <v>0</v>
      </c>
      <c r="F122" s="97">
        <v>0</v>
      </c>
      <c r="G122" s="102">
        <v>0</v>
      </c>
      <c r="H122" s="97">
        <v>0</v>
      </c>
      <c r="I122" s="97">
        <v>0</v>
      </c>
      <c r="J122" s="97">
        <v>0</v>
      </c>
      <c r="K122" s="97">
        <v>0</v>
      </c>
      <c r="L122" s="102">
        <v>0</v>
      </c>
      <c r="M122" s="135">
        <v>0</v>
      </c>
      <c r="N122" s="135">
        <v>0</v>
      </c>
      <c r="O122" s="135">
        <v>0</v>
      </c>
      <c r="P122" s="135">
        <v>0</v>
      </c>
      <c r="Q122" s="102">
        <v>0</v>
      </c>
      <c r="R122" s="135">
        <v>0</v>
      </c>
      <c r="S122" s="135">
        <v>0</v>
      </c>
      <c r="T122" s="135">
        <v>0</v>
      </c>
      <c r="U122" s="135">
        <v>0</v>
      </c>
      <c r="V122" s="102">
        <v>0</v>
      </c>
      <c r="W122" s="135">
        <v>0</v>
      </c>
      <c r="X122" s="135">
        <v>0</v>
      </c>
      <c r="Y122" s="135">
        <v>0</v>
      </c>
      <c r="Z122" s="135">
        <v>0</v>
      </c>
      <c r="AA122" s="102">
        <v>0</v>
      </c>
      <c r="AB122" s="135">
        <v>0</v>
      </c>
      <c r="AC122" s="135">
        <v>0</v>
      </c>
      <c r="AD122" s="135">
        <v>0</v>
      </c>
      <c r="AE122" s="135">
        <v>0</v>
      </c>
      <c r="AF122" s="102">
        <v>0</v>
      </c>
      <c r="AG122" s="135">
        <v>0</v>
      </c>
      <c r="AH122" s="135">
        <v>0</v>
      </c>
      <c r="AI122" s="135">
        <v>0</v>
      </c>
      <c r="AJ122" s="135">
        <v>0</v>
      </c>
      <c r="AK122" s="102">
        <v>0</v>
      </c>
      <c r="AL122" s="135">
        <v>0</v>
      </c>
      <c r="AM122" s="135">
        <v>0</v>
      </c>
      <c r="AN122" s="135">
        <v>0</v>
      </c>
      <c r="AO122" s="135">
        <v>0</v>
      </c>
      <c r="AP122" s="135">
        <v>0</v>
      </c>
      <c r="AQ122" s="355">
        <v>0</v>
      </c>
      <c r="AR122" s="135">
        <v>0</v>
      </c>
      <c r="AS122" s="416">
        <f t="shared" si="28"/>
        <v>0</v>
      </c>
      <c r="AT122" s="102">
        <v>0</v>
      </c>
      <c r="AU122" s="102">
        <v>0</v>
      </c>
      <c r="AV122" s="135">
        <v>0</v>
      </c>
      <c r="AW122" s="135">
        <v>0</v>
      </c>
      <c r="AX122" s="135">
        <v>0</v>
      </c>
      <c r="AY122" s="135">
        <v>0</v>
      </c>
      <c r="AZ122" s="102">
        <v>0</v>
      </c>
      <c r="BA122" s="135">
        <v>0</v>
      </c>
      <c r="BB122" s="135">
        <v>0</v>
      </c>
      <c r="BC122" s="135">
        <v>0</v>
      </c>
      <c r="BD122" s="135">
        <v>0</v>
      </c>
      <c r="BE122" s="63">
        <v>0</v>
      </c>
      <c r="BF122" s="135"/>
      <c r="BG122" s="165" t="str">
        <f t="shared" si="25"/>
        <v>ns</v>
      </c>
      <c r="BH122" s="165"/>
      <c r="BI122" s="165" t="str">
        <f t="shared" si="26"/>
        <v>ns</v>
      </c>
      <c r="BJ122" s="126"/>
      <c r="BK122" s="224" t="b">
        <f t="shared" si="27"/>
        <v>1</v>
      </c>
    </row>
    <row r="123" spans="1:63">
      <c r="A123" s="21" t="s">
        <v>188</v>
      </c>
      <c r="B123" s="28" t="s">
        <v>44</v>
      </c>
      <c r="C123" s="60">
        <v>210</v>
      </c>
      <c r="D123" s="60">
        <v>289</v>
      </c>
      <c r="E123" s="60">
        <v>238</v>
      </c>
      <c r="F123" s="60">
        <v>197</v>
      </c>
      <c r="G123" s="61">
        <v>934</v>
      </c>
      <c r="H123" s="60">
        <v>142.38399999999999</v>
      </c>
      <c r="I123" s="60">
        <v>130.68799999999999</v>
      </c>
      <c r="J123" s="60">
        <v>-84.861000000000004</v>
      </c>
      <c r="K123" s="60">
        <v>209.09899999999999</v>
      </c>
      <c r="L123" s="61">
        <v>397.31</v>
      </c>
      <c r="M123" s="134">
        <v>211.27099999999999</v>
      </c>
      <c r="N123" s="134">
        <v>266.64499999999998</v>
      </c>
      <c r="O123" s="134">
        <v>207.803</v>
      </c>
      <c r="P123" s="134">
        <v>165.38</v>
      </c>
      <c r="Q123" s="61">
        <v>851.09900000000005</v>
      </c>
      <c r="R123" s="134">
        <v>170.423</v>
      </c>
      <c r="S123" s="134">
        <v>242.029</v>
      </c>
      <c r="T123" s="134">
        <v>230.61199999999999</v>
      </c>
      <c r="U123" s="134">
        <v>229.672</v>
      </c>
      <c r="V123" s="61">
        <v>872.73599999999999</v>
      </c>
      <c r="W123" s="134">
        <v>193.97200000000001</v>
      </c>
      <c r="X123" s="134">
        <v>261.75900000000001</v>
      </c>
      <c r="Y123" s="134">
        <v>223.90299999999999</v>
      </c>
      <c r="Z123" s="134">
        <v>190.565</v>
      </c>
      <c r="AA123" s="61">
        <v>870.19899999999996</v>
      </c>
      <c r="AB123" s="134">
        <v>157.012</v>
      </c>
      <c r="AC123" s="134">
        <v>183.17</v>
      </c>
      <c r="AD123" s="134">
        <v>257.8</v>
      </c>
      <c r="AE123" s="134">
        <v>216.172</v>
      </c>
      <c r="AF123" s="61">
        <v>814.154</v>
      </c>
      <c r="AG123" s="134">
        <v>177.678</v>
      </c>
      <c r="AH123" s="134">
        <v>317.99200000000002</v>
      </c>
      <c r="AI123" s="134">
        <v>328.584</v>
      </c>
      <c r="AJ123" s="134">
        <v>285.029</v>
      </c>
      <c r="AK123" s="61">
        <v>1109.2829999999999</v>
      </c>
      <c r="AL123" s="134">
        <v>271.53300000000002</v>
      </c>
      <c r="AM123" s="134">
        <v>271.53300000000002</v>
      </c>
      <c r="AN123" s="134">
        <v>397</v>
      </c>
      <c r="AO123" s="134">
        <v>397</v>
      </c>
      <c r="AP123" s="134">
        <v>314.44200000000001</v>
      </c>
      <c r="AQ123" s="354">
        <v>314.44200000000001</v>
      </c>
      <c r="AR123" s="134">
        <v>258.66800000000001</v>
      </c>
      <c r="AS123" s="354">
        <f t="shared" si="28"/>
        <v>258.66800000000001</v>
      </c>
      <c r="AT123" s="61">
        <v>1241.643</v>
      </c>
      <c r="AU123" s="61">
        <v>1241.643</v>
      </c>
      <c r="AV123" s="134">
        <v>221.01</v>
      </c>
      <c r="AW123" s="134">
        <v>344.654</v>
      </c>
      <c r="AX123" s="134">
        <v>355.22199999999998</v>
      </c>
      <c r="AY123" s="134">
        <v>208.90199999999999</v>
      </c>
      <c r="AZ123" s="61">
        <v>1129.788</v>
      </c>
      <c r="BA123" s="134">
        <v>234.31700000000001</v>
      </c>
      <c r="BB123" s="134">
        <v>296.16899999999998</v>
      </c>
      <c r="BC123" s="134">
        <v>289.83499999999998</v>
      </c>
      <c r="BD123" s="134">
        <v>236.035</v>
      </c>
      <c r="BE123" s="61">
        <v>1056.356</v>
      </c>
      <c r="BF123" s="510"/>
      <c r="BG123" s="165">
        <f t="shared" si="25"/>
        <v>0.12988386899120163</v>
      </c>
      <c r="BH123" s="165"/>
      <c r="BI123" s="165">
        <f t="shared" si="26"/>
        <v>-6.4996264785959879E-2</v>
      </c>
      <c r="BJ123" s="126"/>
      <c r="BK123" s="224" t="b">
        <f t="shared" si="27"/>
        <v>1</v>
      </c>
    </row>
    <row r="124" spans="1:63">
      <c r="A124" s="21" t="s">
        <v>189</v>
      </c>
      <c r="B124" s="29" t="s">
        <v>46</v>
      </c>
      <c r="C124" s="97">
        <v>-78</v>
      </c>
      <c r="D124" s="97">
        <v>-107</v>
      </c>
      <c r="E124" s="97">
        <v>-82</v>
      </c>
      <c r="F124" s="97">
        <v>-73</v>
      </c>
      <c r="G124" s="102">
        <v>-340</v>
      </c>
      <c r="H124" s="97">
        <v>-52.396999999999998</v>
      </c>
      <c r="I124" s="97">
        <v>-44.146000000000001</v>
      </c>
      <c r="J124" s="97">
        <v>52.308</v>
      </c>
      <c r="K124" s="97">
        <v>-66.116</v>
      </c>
      <c r="L124" s="102">
        <v>-110.351</v>
      </c>
      <c r="M124" s="135">
        <v>-64.015000000000001</v>
      </c>
      <c r="N124" s="135">
        <v>-70.709999999999994</v>
      </c>
      <c r="O124" s="135">
        <v>-58.784999999999997</v>
      </c>
      <c r="P124" s="135">
        <v>-144.46199999999999</v>
      </c>
      <c r="Q124" s="102">
        <v>-337.97199999999998</v>
      </c>
      <c r="R124" s="135">
        <v>-58.999000000000002</v>
      </c>
      <c r="S124" s="135">
        <v>-73.046999999999997</v>
      </c>
      <c r="T124" s="135">
        <v>-68.498999999999995</v>
      </c>
      <c r="U124" s="135">
        <v>-87.474000000000004</v>
      </c>
      <c r="V124" s="102">
        <v>-288.01900000000001</v>
      </c>
      <c r="W124" s="135">
        <v>-69.325999999999993</v>
      </c>
      <c r="X124" s="135">
        <v>-83.748999999999995</v>
      </c>
      <c r="Y124" s="135">
        <v>-68.186000000000007</v>
      </c>
      <c r="Z124" s="135">
        <v>-52.634</v>
      </c>
      <c r="AA124" s="102">
        <v>-273.89499999999998</v>
      </c>
      <c r="AB124" s="135">
        <v>-56.488</v>
      </c>
      <c r="AC124" s="135">
        <v>-52.942</v>
      </c>
      <c r="AD124" s="135">
        <v>-73.707999999999998</v>
      </c>
      <c r="AE124" s="135">
        <v>-68.411000000000001</v>
      </c>
      <c r="AF124" s="102">
        <v>-251.54900000000001</v>
      </c>
      <c r="AG124" s="135">
        <v>-64.924000000000007</v>
      </c>
      <c r="AH124" s="135">
        <v>-86.221000000000004</v>
      </c>
      <c r="AI124" s="135">
        <v>-88.227000000000004</v>
      </c>
      <c r="AJ124" s="135">
        <v>-70.007000000000005</v>
      </c>
      <c r="AK124" s="102">
        <v>-309.37900000000002</v>
      </c>
      <c r="AL124" s="135">
        <v>-81.161000000000001</v>
      </c>
      <c r="AM124" s="135">
        <v>-81.161000000000001</v>
      </c>
      <c r="AN124" s="135">
        <v>-94.100999999999999</v>
      </c>
      <c r="AO124" s="135">
        <v>-94.100999999999999</v>
      </c>
      <c r="AP124" s="135">
        <v>-74.501999999999995</v>
      </c>
      <c r="AQ124" s="355">
        <v>-74.50200000000001</v>
      </c>
      <c r="AR124" s="135">
        <v>-50.726999999999997</v>
      </c>
      <c r="AS124" s="416">
        <f t="shared" si="28"/>
        <v>-50.726999999999975</v>
      </c>
      <c r="AT124" s="102">
        <v>-300.49099999999999</v>
      </c>
      <c r="AU124" s="102">
        <v>-300.49099999999999</v>
      </c>
      <c r="AV124" s="135">
        <v>-62.502000000000002</v>
      </c>
      <c r="AW124" s="135">
        <v>-75.501999999999995</v>
      </c>
      <c r="AX124" s="135">
        <v>-78.644000000000005</v>
      </c>
      <c r="AY124" s="135">
        <v>-39.17</v>
      </c>
      <c r="AZ124" s="102">
        <v>-255.81800000000001</v>
      </c>
      <c r="BA124" s="135">
        <v>-53.283999999999999</v>
      </c>
      <c r="BB124" s="135">
        <v>-65.492000000000004</v>
      </c>
      <c r="BC124" s="135">
        <v>-66.332999999999998</v>
      </c>
      <c r="BD124" s="135">
        <v>-44.034999999999997</v>
      </c>
      <c r="BE124" s="63">
        <v>-229.14400000000001</v>
      </c>
      <c r="BF124" s="135"/>
      <c r="BG124" s="165">
        <f t="shared" si="25"/>
        <v>0.12420219555782475</v>
      </c>
      <c r="BH124" s="165"/>
      <c r="BI124" s="165">
        <f t="shared" si="26"/>
        <v>-0.10426944155610629</v>
      </c>
      <c r="BJ124" s="126"/>
      <c r="BK124" s="224" t="b">
        <f t="shared" si="27"/>
        <v>1</v>
      </c>
    </row>
    <row r="125" spans="1:63">
      <c r="A125" s="21" t="s">
        <v>190</v>
      </c>
      <c r="B125" s="29" t="s">
        <v>48</v>
      </c>
      <c r="C125" s="97">
        <v>0</v>
      </c>
      <c r="D125" s="97">
        <v>0</v>
      </c>
      <c r="E125" s="97">
        <v>0</v>
      </c>
      <c r="F125" s="97">
        <v>0</v>
      </c>
      <c r="G125" s="102">
        <v>0</v>
      </c>
      <c r="H125" s="97">
        <v>0</v>
      </c>
      <c r="I125" s="97">
        <v>0</v>
      </c>
      <c r="J125" s="97">
        <v>0</v>
      </c>
      <c r="K125" s="97">
        <v>0</v>
      </c>
      <c r="L125" s="102">
        <v>0</v>
      </c>
      <c r="M125" s="135">
        <v>0</v>
      </c>
      <c r="N125" s="135">
        <v>0</v>
      </c>
      <c r="O125" s="135">
        <v>0</v>
      </c>
      <c r="P125" s="135">
        <v>0</v>
      </c>
      <c r="Q125" s="102">
        <v>0</v>
      </c>
      <c r="R125" s="135">
        <v>-0.40500000000000003</v>
      </c>
      <c r="S125" s="135">
        <v>-0.70199999999999996</v>
      </c>
      <c r="T125" s="135">
        <v>0</v>
      </c>
      <c r="U125" s="135">
        <v>0</v>
      </c>
      <c r="V125" s="102">
        <v>-1.107</v>
      </c>
      <c r="W125" s="135">
        <v>0</v>
      </c>
      <c r="X125" s="135">
        <v>0</v>
      </c>
      <c r="Y125" s="135">
        <v>0</v>
      </c>
      <c r="Z125" s="135">
        <v>0</v>
      </c>
      <c r="AA125" s="102">
        <v>0</v>
      </c>
      <c r="AB125" s="135">
        <v>0</v>
      </c>
      <c r="AC125" s="135">
        <v>0</v>
      </c>
      <c r="AD125" s="135">
        <v>0</v>
      </c>
      <c r="AE125" s="135">
        <v>0</v>
      </c>
      <c r="AF125" s="102">
        <v>0</v>
      </c>
      <c r="AG125" s="135">
        <v>0</v>
      </c>
      <c r="AH125" s="135">
        <v>0</v>
      </c>
      <c r="AI125" s="135">
        <v>0</v>
      </c>
      <c r="AJ125" s="135">
        <v>0</v>
      </c>
      <c r="AK125" s="102">
        <v>0</v>
      </c>
      <c r="AL125" s="135">
        <v>0</v>
      </c>
      <c r="AM125" s="135">
        <v>0</v>
      </c>
      <c r="AN125" s="135">
        <v>0</v>
      </c>
      <c r="AO125" s="135">
        <v>0</v>
      </c>
      <c r="AP125" s="135">
        <v>0</v>
      </c>
      <c r="AQ125" s="355">
        <v>0</v>
      </c>
      <c r="AR125" s="135">
        <v>0</v>
      </c>
      <c r="AS125" s="416">
        <f t="shared" si="28"/>
        <v>0</v>
      </c>
      <c r="AT125" s="102">
        <v>0</v>
      </c>
      <c r="AU125" s="102">
        <v>0</v>
      </c>
      <c r="AV125" s="135">
        <v>0</v>
      </c>
      <c r="AW125" s="135">
        <v>0</v>
      </c>
      <c r="AX125" s="135">
        <v>0</v>
      </c>
      <c r="AY125" s="135">
        <v>0</v>
      </c>
      <c r="AZ125" s="102">
        <v>0</v>
      </c>
      <c r="BA125" s="135">
        <v>0</v>
      </c>
      <c r="BB125" s="135">
        <v>0</v>
      </c>
      <c r="BC125" s="135">
        <v>0</v>
      </c>
      <c r="BD125" s="135">
        <v>0</v>
      </c>
      <c r="BE125" s="63">
        <v>0</v>
      </c>
      <c r="BF125" s="135"/>
      <c r="BG125" s="165" t="str">
        <f t="shared" si="25"/>
        <v>ns</v>
      </c>
      <c r="BH125" s="165"/>
      <c r="BI125" s="165" t="str">
        <f t="shared" si="26"/>
        <v>ns</v>
      </c>
      <c r="BJ125" s="126"/>
      <c r="BK125" s="224" t="b">
        <f t="shared" si="27"/>
        <v>1</v>
      </c>
    </row>
    <row r="126" spans="1:63">
      <c r="A126" s="21" t="s">
        <v>191</v>
      </c>
      <c r="B126" s="28" t="s">
        <v>50</v>
      </c>
      <c r="C126" s="60">
        <v>132</v>
      </c>
      <c r="D126" s="60">
        <v>182</v>
      </c>
      <c r="E126" s="60">
        <v>156</v>
      </c>
      <c r="F126" s="60">
        <v>124</v>
      </c>
      <c r="G126" s="61">
        <v>594</v>
      </c>
      <c r="H126" s="60">
        <v>89.986999999999995</v>
      </c>
      <c r="I126" s="60">
        <v>86.542000000000002</v>
      </c>
      <c r="J126" s="60">
        <v>-32.552999999999997</v>
      </c>
      <c r="K126" s="60">
        <v>142.983</v>
      </c>
      <c r="L126" s="61">
        <v>286.959</v>
      </c>
      <c r="M126" s="134">
        <v>147.256</v>
      </c>
      <c r="N126" s="134">
        <v>195.935</v>
      </c>
      <c r="O126" s="134">
        <v>149.018</v>
      </c>
      <c r="P126" s="134">
        <v>20.917999999999999</v>
      </c>
      <c r="Q126" s="61">
        <v>513.12699999999995</v>
      </c>
      <c r="R126" s="134">
        <v>111.01900000000001</v>
      </c>
      <c r="S126" s="134">
        <v>168.28</v>
      </c>
      <c r="T126" s="134">
        <v>162.113</v>
      </c>
      <c r="U126" s="134">
        <v>142.19800000000001</v>
      </c>
      <c r="V126" s="61">
        <v>583.61</v>
      </c>
      <c r="W126" s="134">
        <v>124.646</v>
      </c>
      <c r="X126" s="134">
        <v>178.01</v>
      </c>
      <c r="Y126" s="134">
        <v>155.71700000000001</v>
      </c>
      <c r="Z126" s="134">
        <v>137.93100000000001</v>
      </c>
      <c r="AA126" s="61">
        <v>596.30399999999997</v>
      </c>
      <c r="AB126" s="134">
        <v>100.524</v>
      </c>
      <c r="AC126" s="134">
        <v>130.22800000000001</v>
      </c>
      <c r="AD126" s="134">
        <v>184.09200000000001</v>
      </c>
      <c r="AE126" s="134">
        <v>147.761</v>
      </c>
      <c r="AF126" s="61">
        <v>562.60500000000002</v>
      </c>
      <c r="AG126" s="134">
        <v>112.754</v>
      </c>
      <c r="AH126" s="134">
        <v>231.77099999999999</v>
      </c>
      <c r="AI126" s="134">
        <v>240.357</v>
      </c>
      <c r="AJ126" s="134">
        <v>215.02199999999999</v>
      </c>
      <c r="AK126" s="61">
        <v>799.904</v>
      </c>
      <c r="AL126" s="134">
        <v>190.37200000000001</v>
      </c>
      <c r="AM126" s="134">
        <v>190.37200000000001</v>
      </c>
      <c r="AN126" s="134">
        <v>302.899</v>
      </c>
      <c r="AO126" s="134">
        <v>302.899</v>
      </c>
      <c r="AP126" s="134">
        <v>239.94</v>
      </c>
      <c r="AQ126" s="354">
        <v>239.94</v>
      </c>
      <c r="AR126" s="134">
        <v>207.941</v>
      </c>
      <c r="AS126" s="354">
        <f t="shared" si="28"/>
        <v>207.94099999999997</v>
      </c>
      <c r="AT126" s="61">
        <v>941.15200000000004</v>
      </c>
      <c r="AU126" s="61">
        <v>941.15200000000004</v>
      </c>
      <c r="AV126" s="134">
        <v>158.50800000000001</v>
      </c>
      <c r="AW126" s="134">
        <v>269.15199999999999</v>
      </c>
      <c r="AX126" s="134">
        <v>276.57799999999997</v>
      </c>
      <c r="AY126" s="134">
        <v>169.732</v>
      </c>
      <c r="AZ126" s="61">
        <v>873.97</v>
      </c>
      <c r="BA126" s="134">
        <v>181.03299999999999</v>
      </c>
      <c r="BB126" s="134">
        <v>230.67699999999999</v>
      </c>
      <c r="BC126" s="134">
        <v>223.50200000000001</v>
      </c>
      <c r="BD126" s="134">
        <v>192</v>
      </c>
      <c r="BE126" s="61">
        <v>827.21199999999999</v>
      </c>
      <c r="BF126" s="510"/>
      <c r="BG126" s="165">
        <f t="shared" si="25"/>
        <v>0.13119506044823614</v>
      </c>
      <c r="BH126" s="165"/>
      <c r="BI126" s="165">
        <f t="shared" si="26"/>
        <v>-5.3500692243440895E-2</v>
      </c>
      <c r="BJ126" s="126"/>
      <c r="BK126" s="224" t="b">
        <f t="shared" si="27"/>
        <v>1</v>
      </c>
    </row>
    <row r="127" spans="1:63">
      <c r="A127" s="21" t="s">
        <v>192</v>
      </c>
      <c r="B127" s="29" t="s">
        <v>52</v>
      </c>
      <c r="C127" s="97">
        <v>-6</v>
      </c>
      <c r="D127" s="97">
        <v>-10</v>
      </c>
      <c r="E127" s="97">
        <v>-7</v>
      </c>
      <c r="F127" s="97">
        <v>-6</v>
      </c>
      <c r="G127" s="102">
        <v>-29</v>
      </c>
      <c r="H127" s="97">
        <v>-4.4660000000000002</v>
      </c>
      <c r="I127" s="97">
        <v>-4.375</v>
      </c>
      <c r="J127" s="97">
        <v>1.544</v>
      </c>
      <c r="K127" s="97">
        <v>-6.6909999999999998</v>
      </c>
      <c r="L127" s="102">
        <v>-13.988</v>
      </c>
      <c r="M127" s="135">
        <v>-7.0750000000000002</v>
      </c>
      <c r="N127" s="135">
        <v>-9.9339999999999993</v>
      </c>
      <c r="O127" s="135">
        <v>-7.3810000000000002</v>
      </c>
      <c r="P127" s="135">
        <v>-1.0189999999999999</v>
      </c>
      <c r="Q127" s="102">
        <v>-25.408999999999999</v>
      </c>
      <c r="R127" s="135">
        <v>-5.484</v>
      </c>
      <c r="S127" s="135">
        <v>-7.1319999999999997</v>
      </c>
      <c r="T127" s="135">
        <v>-7.141</v>
      </c>
      <c r="U127" s="135">
        <v>-6.3330000000000002</v>
      </c>
      <c r="V127" s="102">
        <v>-26.09</v>
      </c>
      <c r="W127" s="135">
        <v>-5.6029999999999998</v>
      </c>
      <c r="X127" s="135">
        <v>-7.9660000000000002</v>
      </c>
      <c r="Y127" s="135">
        <v>-6.9420000000000002</v>
      </c>
      <c r="Z127" s="135">
        <v>-6.1680000000000001</v>
      </c>
      <c r="AA127" s="102">
        <v>-26.678999999999998</v>
      </c>
      <c r="AB127" s="135">
        <v>-4.524</v>
      </c>
      <c r="AC127" s="135">
        <v>-5.8460000000000001</v>
      </c>
      <c r="AD127" s="135">
        <v>-8.2040000000000006</v>
      </c>
      <c r="AE127" s="135">
        <v>-6.6479999999999997</v>
      </c>
      <c r="AF127" s="102">
        <v>-25.222000000000001</v>
      </c>
      <c r="AG127" s="135">
        <v>-5.0759999999999996</v>
      </c>
      <c r="AH127" s="135">
        <v>-10.366</v>
      </c>
      <c r="AI127" s="135">
        <v>-10.724</v>
      </c>
      <c r="AJ127" s="135">
        <v>-9.6039999999999992</v>
      </c>
      <c r="AK127" s="102">
        <v>-35.770000000000003</v>
      </c>
      <c r="AL127" s="135">
        <v>-7.6890000000000001</v>
      </c>
      <c r="AM127" s="135">
        <v>-7.6890000000000001</v>
      </c>
      <c r="AN127" s="135">
        <v>-12.2</v>
      </c>
      <c r="AO127" s="135">
        <v>-12.2</v>
      </c>
      <c r="AP127" s="135">
        <v>-12.885999999999999</v>
      </c>
      <c r="AQ127" s="355">
        <v>-12.885999999999999</v>
      </c>
      <c r="AR127" s="135">
        <v>-9.2899999999999991</v>
      </c>
      <c r="AS127" s="416">
        <f t="shared" si="28"/>
        <v>-9.2899999999999991</v>
      </c>
      <c r="AT127" s="102">
        <v>-42.064999999999998</v>
      </c>
      <c r="AU127" s="102">
        <v>-42.064999999999998</v>
      </c>
      <c r="AV127" s="135">
        <v>-7.1189999999999998</v>
      </c>
      <c r="AW127" s="135">
        <v>-12.031000000000001</v>
      </c>
      <c r="AX127" s="135">
        <v>-12.343999999999999</v>
      </c>
      <c r="AY127" s="135">
        <v>-7.5960000000000001</v>
      </c>
      <c r="AZ127" s="102">
        <v>-39.090000000000003</v>
      </c>
      <c r="BA127" s="135">
        <v>-8.1020000000000003</v>
      </c>
      <c r="BB127" s="135">
        <v>-10.295999999999999</v>
      </c>
      <c r="BC127" s="135">
        <v>-9.9849999999999994</v>
      </c>
      <c r="BD127" s="135">
        <v>-8.625</v>
      </c>
      <c r="BE127" s="63">
        <v>-37.008000000000003</v>
      </c>
      <c r="BF127" s="135"/>
      <c r="BG127" s="165">
        <f t="shared" si="25"/>
        <v>0.13546603475513419</v>
      </c>
      <c r="BH127" s="165"/>
      <c r="BI127" s="165">
        <f t="shared" si="26"/>
        <v>-5.3261703760552614E-2</v>
      </c>
      <c r="BJ127" s="126"/>
      <c r="BK127" s="224" t="b">
        <f t="shared" si="27"/>
        <v>1</v>
      </c>
    </row>
    <row r="128" spans="1:63">
      <c r="A128" s="104" t="s">
        <v>193</v>
      </c>
      <c r="B128" s="47" t="s">
        <v>54</v>
      </c>
      <c r="C128" s="77">
        <v>126</v>
      </c>
      <c r="D128" s="77">
        <v>172</v>
      </c>
      <c r="E128" s="77">
        <v>149</v>
      </c>
      <c r="F128" s="77">
        <v>118</v>
      </c>
      <c r="G128" s="77">
        <v>565</v>
      </c>
      <c r="H128" s="77">
        <v>85.521000000000001</v>
      </c>
      <c r="I128" s="77">
        <v>82.167000000000002</v>
      </c>
      <c r="J128" s="77">
        <v>-31.009</v>
      </c>
      <c r="K128" s="77">
        <v>136.292</v>
      </c>
      <c r="L128" s="77">
        <v>272.971</v>
      </c>
      <c r="M128" s="147">
        <v>140.18100000000001</v>
      </c>
      <c r="N128" s="147">
        <v>186.001</v>
      </c>
      <c r="O128" s="147">
        <v>141.637</v>
      </c>
      <c r="P128" s="147">
        <v>19.899000000000001</v>
      </c>
      <c r="Q128" s="77">
        <v>487.71800000000002</v>
      </c>
      <c r="R128" s="147">
        <v>105.535</v>
      </c>
      <c r="S128" s="147">
        <v>161.148</v>
      </c>
      <c r="T128" s="147">
        <v>154.97200000000001</v>
      </c>
      <c r="U128" s="147">
        <v>135.86500000000001</v>
      </c>
      <c r="V128" s="77">
        <v>557.52</v>
      </c>
      <c r="W128" s="147">
        <v>119.04300000000001</v>
      </c>
      <c r="X128" s="147">
        <v>170.04400000000001</v>
      </c>
      <c r="Y128" s="147">
        <v>148.77500000000001</v>
      </c>
      <c r="Z128" s="147">
        <v>131.76300000000001</v>
      </c>
      <c r="AA128" s="77">
        <v>569.625</v>
      </c>
      <c r="AB128" s="147">
        <v>96</v>
      </c>
      <c r="AC128" s="147">
        <v>124.38200000000001</v>
      </c>
      <c r="AD128" s="147">
        <v>175.88800000000001</v>
      </c>
      <c r="AE128" s="147">
        <v>141.113</v>
      </c>
      <c r="AF128" s="77">
        <v>537.38300000000004</v>
      </c>
      <c r="AG128" s="147">
        <v>107.678</v>
      </c>
      <c r="AH128" s="147">
        <v>221.405</v>
      </c>
      <c r="AI128" s="147">
        <v>229.63300000000001</v>
      </c>
      <c r="AJ128" s="147">
        <v>205.41800000000001</v>
      </c>
      <c r="AK128" s="77">
        <v>764.13400000000001</v>
      </c>
      <c r="AL128" s="147">
        <v>182.68299999999999</v>
      </c>
      <c r="AM128" s="147">
        <v>182.68299999999999</v>
      </c>
      <c r="AN128" s="147">
        <v>290.69900000000001</v>
      </c>
      <c r="AO128" s="147">
        <v>290.69900000000001</v>
      </c>
      <c r="AP128" s="147">
        <v>227.054</v>
      </c>
      <c r="AQ128" s="357">
        <v>227.05400000000003</v>
      </c>
      <c r="AR128" s="147">
        <v>198.65100000000001</v>
      </c>
      <c r="AS128" s="357">
        <f t="shared" si="28"/>
        <v>198.65099999999995</v>
      </c>
      <c r="AT128" s="77">
        <v>899.08699999999999</v>
      </c>
      <c r="AU128" s="77">
        <v>899.08699999999999</v>
      </c>
      <c r="AV128" s="147">
        <v>151.38900000000001</v>
      </c>
      <c r="AW128" s="147">
        <v>257.12099999999998</v>
      </c>
      <c r="AX128" s="147">
        <v>264.23399999999998</v>
      </c>
      <c r="AY128" s="147">
        <v>162.136</v>
      </c>
      <c r="AZ128" s="77">
        <v>834.88</v>
      </c>
      <c r="BA128" s="147">
        <v>172.93100000000001</v>
      </c>
      <c r="BB128" s="147">
        <v>220.381</v>
      </c>
      <c r="BC128" s="147">
        <v>213.517</v>
      </c>
      <c r="BD128" s="147">
        <v>183.375</v>
      </c>
      <c r="BE128" s="77">
        <v>790.20399999999995</v>
      </c>
      <c r="BF128" s="511"/>
      <c r="BG128" s="165">
        <f t="shared" si="25"/>
        <v>0.13099496718803971</v>
      </c>
      <c r="BH128" s="165"/>
      <c r="BI128" s="165">
        <f t="shared" si="26"/>
        <v>-5.351188194710621E-2</v>
      </c>
      <c r="BJ128" s="126"/>
      <c r="BK128" s="224" t="b">
        <f t="shared" si="27"/>
        <v>1</v>
      </c>
    </row>
    <row r="129" spans="1:63">
      <c r="A129" s="106" t="s">
        <v>194</v>
      </c>
      <c r="B129" s="49" t="s">
        <v>58</v>
      </c>
      <c r="C129" s="78">
        <v>0</v>
      </c>
      <c r="D129" s="78">
        <v>5</v>
      </c>
      <c r="E129" s="78">
        <v>3</v>
      </c>
      <c r="F129" s="78">
        <v>-2</v>
      </c>
      <c r="G129" s="78">
        <v>6</v>
      </c>
      <c r="H129" s="78">
        <v>0</v>
      </c>
      <c r="I129" s="78">
        <v>0</v>
      </c>
      <c r="J129" s="78">
        <v>0</v>
      </c>
      <c r="K129" s="78">
        <v>-11.1</v>
      </c>
      <c r="L129" s="78">
        <v>-11.1</v>
      </c>
      <c r="M129" s="148">
        <v>0</v>
      </c>
      <c r="N129" s="148">
        <v>34.063500000000005</v>
      </c>
      <c r="O129" s="148">
        <v>4.7940115415999998</v>
      </c>
      <c r="P129" s="148">
        <v>1.4649999999999999</v>
      </c>
      <c r="Q129" s="78">
        <v>40.322511541600008</v>
      </c>
      <c r="R129" s="148">
        <v>0</v>
      </c>
      <c r="S129" s="148">
        <v>0</v>
      </c>
      <c r="T129" s="148">
        <v>-1.1779834095999999</v>
      </c>
      <c r="U129" s="148">
        <v>0.62470715924000009</v>
      </c>
      <c r="V129" s="78">
        <v>-0.55327625035999983</v>
      </c>
      <c r="W129" s="148">
        <v>-5.2194690435999958</v>
      </c>
      <c r="X129" s="148">
        <v>-1.5796256253200001</v>
      </c>
      <c r="Y129" s="148">
        <v>-5.2259999999999991</v>
      </c>
      <c r="Z129" s="148">
        <v>-7.5613363300000005</v>
      </c>
      <c r="AA129" s="78">
        <v>-14.366961955319999</v>
      </c>
      <c r="AB129" s="148">
        <v>-7.4219999999999997</v>
      </c>
      <c r="AC129" s="148">
        <v>-2.4578320368770123</v>
      </c>
      <c r="AD129" s="148">
        <v>0</v>
      </c>
      <c r="AE129" s="148">
        <v>0.98772900000000008</v>
      </c>
      <c r="AF129" s="78">
        <v>-1.4701030368770123</v>
      </c>
      <c r="AG129" s="148">
        <v>-8.2835869999999989</v>
      </c>
      <c r="AH129" s="148">
        <v>1.4689920000000001</v>
      </c>
      <c r="AI129" s="148">
        <v>0</v>
      </c>
      <c r="AJ129" s="148">
        <v>6.2877369999999999</v>
      </c>
      <c r="AK129" s="78">
        <v>7.756729</v>
      </c>
      <c r="AL129" s="148">
        <v>4.1115499999999994</v>
      </c>
      <c r="AM129" s="148">
        <v>4.1115499999999994</v>
      </c>
      <c r="AN129" s="148">
        <v>20.295826000000002</v>
      </c>
      <c r="AO129" s="148">
        <v>20.295826000000002</v>
      </c>
      <c r="AP129" s="148">
        <v>0</v>
      </c>
      <c r="AQ129" s="358">
        <v>0</v>
      </c>
      <c r="AR129" s="148">
        <v>0</v>
      </c>
      <c r="AS129" s="358">
        <f t="shared" si="28"/>
        <v>-3.5527136788005009E-15</v>
      </c>
      <c r="AT129" s="78">
        <v>24.407375999999999</v>
      </c>
      <c r="AU129" s="78">
        <v>24.407375999999999</v>
      </c>
      <c r="AV129" s="148">
        <v>0</v>
      </c>
      <c r="AW129" s="148">
        <v>0</v>
      </c>
      <c r="AX129" s="148">
        <v>36.697488909999997</v>
      </c>
      <c r="AY129" s="148">
        <v>4.4711423549400005</v>
      </c>
      <c r="AZ129" s="78">
        <v>41.168631264939997</v>
      </c>
      <c r="BA129" s="148">
        <v>1.1867200000000002</v>
      </c>
      <c r="BB129" s="148">
        <v>1.0507423318929998</v>
      </c>
      <c r="BC129" s="148">
        <v>0</v>
      </c>
      <c r="BD129" s="148">
        <v>0</v>
      </c>
      <c r="BE129" s="78">
        <v>2.237462331893</v>
      </c>
      <c r="BF129" s="515"/>
      <c r="BG129" s="165">
        <f t="shared" si="25"/>
        <v>-1</v>
      </c>
      <c r="BH129" s="165"/>
      <c r="BI129" s="165">
        <f t="shared" si="26"/>
        <v>-0.94565128197986836</v>
      </c>
      <c r="BJ129" s="126"/>
      <c r="BK129" s="224" t="b">
        <f t="shared" si="27"/>
        <v>1</v>
      </c>
    </row>
    <row r="130" spans="1:63">
      <c r="A130" s="21"/>
      <c r="B130" s="108"/>
      <c r="C130" s="109"/>
      <c r="D130" s="109"/>
      <c r="E130" s="109"/>
      <c r="F130" s="109"/>
      <c r="G130" s="109"/>
      <c r="H130" s="109"/>
      <c r="I130" s="109"/>
      <c r="J130" s="109"/>
      <c r="K130" s="109"/>
      <c r="L130" s="109"/>
      <c r="M130" s="149"/>
      <c r="N130" s="149"/>
      <c r="O130" s="149"/>
      <c r="P130" s="149"/>
      <c r="Q130" s="109"/>
      <c r="R130" s="149"/>
      <c r="S130" s="149"/>
      <c r="T130" s="149"/>
      <c r="U130" s="149"/>
      <c r="V130" s="10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20"/>
      <c r="AT130" s="149"/>
      <c r="AU130" s="149"/>
      <c r="AV130" s="149"/>
      <c r="AW130" s="149"/>
      <c r="AX130" s="149"/>
      <c r="AY130" s="149"/>
      <c r="AZ130" s="149"/>
      <c r="BA130" s="149"/>
      <c r="BB130" s="149"/>
      <c r="BC130" s="149"/>
      <c r="BD130" s="149"/>
      <c r="BE130" s="420"/>
      <c r="BF130" s="149"/>
      <c r="BG130" s="168"/>
      <c r="BH130" s="168"/>
      <c r="BI130" s="168"/>
      <c r="BJ130" s="126"/>
      <c r="BK130" s="224"/>
    </row>
    <row r="131" spans="1:63">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10"/>
      <c r="AT131" s="131"/>
      <c r="AU131" s="131"/>
      <c r="AV131" s="131"/>
      <c r="AW131" s="131"/>
      <c r="AX131" s="131"/>
      <c r="AY131" s="131"/>
      <c r="AZ131" s="131"/>
      <c r="BA131" s="131"/>
      <c r="BB131" s="131"/>
      <c r="BC131" s="131"/>
      <c r="BD131" s="131"/>
      <c r="BE131" s="410"/>
      <c r="BF131" s="131"/>
      <c r="BG131" s="168"/>
      <c r="BH131" s="168"/>
      <c r="BI131" s="168"/>
      <c r="BJ131" s="126"/>
      <c r="BK131" s="224"/>
    </row>
    <row r="132" spans="1:63" ht="16.5"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2"/>
      <c r="AT132" s="133"/>
      <c r="AU132" s="133"/>
      <c r="AV132" s="133"/>
      <c r="AW132" s="133"/>
      <c r="AX132" s="133"/>
      <c r="AY132" s="133"/>
      <c r="AZ132" s="133"/>
      <c r="BA132" s="133"/>
      <c r="BB132" s="133"/>
      <c r="BC132" s="133"/>
      <c r="BD132" s="133"/>
      <c r="BE132" s="412"/>
      <c r="BF132" s="133"/>
      <c r="BG132" s="378"/>
      <c r="BH132" s="378"/>
      <c r="BI132" s="380"/>
      <c r="BJ132" s="378"/>
      <c r="BK132" s="378"/>
    </row>
    <row r="133" spans="1:63">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57" t="s">
        <v>596</v>
      </c>
      <c r="AN133" s="131"/>
      <c r="AO133" s="57" t="s">
        <v>596</v>
      </c>
      <c r="AP133" s="131"/>
      <c r="AQ133" s="57" t="str">
        <f>+$AM$13</f>
        <v>IFRS 17</v>
      </c>
      <c r="AR133" s="131"/>
      <c r="AS133" s="415" t="str">
        <f>+$AM$13</f>
        <v>IFRS 17</v>
      </c>
      <c r="AT133" s="131"/>
      <c r="AU133" s="138" t="s">
        <v>596</v>
      </c>
      <c r="AV133" s="131"/>
      <c r="AW133" s="131"/>
      <c r="AX133" s="131"/>
      <c r="AY133" s="131"/>
      <c r="AZ133" s="131"/>
      <c r="BA133" s="131"/>
      <c r="BB133" s="131"/>
      <c r="BC133" s="131"/>
      <c r="BD133" s="131"/>
      <c r="BE133" s="410"/>
      <c r="BF133" s="131"/>
      <c r="BG133" s="381"/>
      <c r="BH133" s="381"/>
      <c r="BI133" s="381"/>
      <c r="BJ133" s="126"/>
      <c r="BK133" s="224"/>
    </row>
    <row r="134" spans="1:63" ht="25.5">
      <c r="A134" s="21"/>
      <c r="B134" s="25" t="s">
        <v>24</v>
      </c>
      <c r="C134" s="58" t="s">
        <v>100</v>
      </c>
      <c r="D134" s="58" t="s">
        <v>101</v>
      </c>
      <c r="E134" s="58" t="s">
        <v>102</v>
      </c>
      <c r="F134" s="58" t="s">
        <v>103</v>
      </c>
      <c r="G134" s="58" t="s">
        <v>104</v>
      </c>
      <c r="H134" s="58" t="s">
        <v>483</v>
      </c>
      <c r="I134" s="58" t="s">
        <v>484</v>
      </c>
      <c r="J134" s="58" t="s">
        <v>485</v>
      </c>
      <c r="K134" s="58" t="s">
        <v>486</v>
      </c>
      <c r="L134" s="58" t="s">
        <v>487</v>
      </c>
      <c r="M134" s="57" t="s">
        <v>488</v>
      </c>
      <c r="N134" s="57" t="s">
        <v>489</v>
      </c>
      <c r="O134" s="57" t="s">
        <v>490</v>
      </c>
      <c r="P134" s="57" t="s">
        <v>491</v>
      </c>
      <c r="Q134" s="58" t="s">
        <v>492</v>
      </c>
      <c r="R134" s="57" t="s">
        <v>493</v>
      </c>
      <c r="S134" s="57" t="s">
        <v>494</v>
      </c>
      <c r="T134" s="57" t="s">
        <v>495</v>
      </c>
      <c r="U134" s="57" t="s">
        <v>496</v>
      </c>
      <c r="V134" s="58" t="s">
        <v>497</v>
      </c>
      <c r="W134" s="57" t="s">
        <v>498</v>
      </c>
      <c r="X134" s="57" t="s">
        <v>499</v>
      </c>
      <c r="Y134" s="57" t="s">
        <v>500</v>
      </c>
      <c r="Z134" s="57" t="s">
        <v>501</v>
      </c>
      <c r="AA134" s="57" t="s">
        <v>502</v>
      </c>
      <c r="AB134" s="57" t="s">
        <v>503</v>
      </c>
      <c r="AC134" s="57" t="s">
        <v>504</v>
      </c>
      <c r="AD134" s="57" t="s">
        <v>505</v>
      </c>
      <c r="AE134" s="57" t="s">
        <v>506</v>
      </c>
      <c r="AF134" s="57" t="s">
        <v>507</v>
      </c>
      <c r="AG134" s="57" t="s">
        <v>508</v>
      </c>
      <c r="AH134" s="57" t="s">
        <v>509</v>
      </c>
      <c r="AI134" s="57" t="s">
        <v>510</v>
      </c>
      <c r="AJ134" s="57" t="s">
        <v>511</v>
      </c>
      <c r="AK134" s="57" t="s">
        <v>512</v>
      </c>
      <c r="AL134" s="57" t="s">
        <v>513</v>
      </c>
      <c r="AM134" s="57" t="s">
        <v>513</v>
      </c>
      <c r="AN134" s="57" t="s">
        <v>570</v>
      </c>
      <c r="AO134" s="57" t="s">
        <v>570</v>
      </c>
      <c r="AP134" s="57" t="s">
        <v>574</v>
      </c>
      <c r="AQ134" s="57" t="s">
        <v>574</v>
      </c>
      <c r="AR134" s="57" t="s">
        <v>599</v>
      </c>
      <c r="AS134" s="415" t="str">
        <f>AS112</f>
        <v>Q4-22
Stated</v>
      </c>
      <c r="AT134" s="57" t="s">
        <v>600</v>
      </c>
      <c r="AU134" s="138" t="s">
        <v>600</v>
      </c>
      <c r="AV134" s="57" t="s">
        <v>605</v>
      </c>
      <c r="AW134" s="57" t="s">
        <v>614</v>
      </c>
      <c r="AX134" s="57" t="s">
        <v>620</v>
      </c>
      <c r="AY134" s="57" t="s">
        <v>627</v>
      </c>
      <c r="AZ134" s="57" t="s">
        <v>628</v>
      </c>
      <c r="BA134" s="57" t="s">
        <v>647</v>
      </c>
      <c r="BB134" s="57" t="s">
        <v>644</v>
      </c>
      <c r="BC134" s="57" t="s">
        <v>654</v>
      </c>
      <c r="BD134" s="57" t="str">
        <f>BD$14</f>
        <v>Q4-24
Stated</v>
      </c>
      <c r="BE134" s="415" t="str">
        <f t="shared" ref="BE134" si="29">BE$14</f>
        <v>FY-2024
Stated</v>
      </c>
      <c r="BF134" s="57"/>
      <c r="BG134" s="379" t="str">
        <f>LEFT($AY:$AY,2)&amp;"/"&amp;LEFT(BD:BD,2)</f>
        <v>Q4/Q4</v>
      </c>
      <c r="BH134" s="379"/>
      <c r="BI134" s="379" t="str">
        <f>LEFT($AK:$AK,2)&amp;"/"&amp;LEFT(BE:BE,2)</f>
        <v>FY/FY</v>
      </c>
      <c r="BJ134" s="126"/>
      <c r="BK134" s="224"/>
    </row>
    <row r="135" spans="1:63">
      <c r="A135" s="21"/>
      <c r="B135" s="26"/>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10"/>
      <c r="AT135" s="131"/>
      <c r="AU135" s="131"/>
      <c r="AV135" s="131"/>
      <c r="AW135" s="131"/>
      <c r="AX135" s="131"/>
      <c r="AY135" s="131"/>
      <c r="AZ135" s="131"/>
      <c r="BA135" s="131"/>
      <c r="BB135" s="131"/>
      <c r="BC135" s="131"/>
      <c r="BD135" s="131"/>
      <c r="BE135" s="410"/>
      <c r="BF135" s="131"/>
      <c r="BG135" s="348"/>
      <c r="BH135" s="348"/>
      <c r="BI135" s="348"/>
      <c r="BJ135" s="126"/>
      <c r="BK135" s="224"/>
    </row>
    <row r="136" spans="1:63">
      <c r="A136" s="21" t="s">
        <v>196</v>
      </c>
      <c r="B136" s="28" t="s">
        <v>26</v>
      </c>
      <c r="C136" s="60">
        <v>644</v>
      </c>
      <c r="D136" s="60">
        <v>693</v>
      </c>
      <c r="E136" s="60">
        <v>636</v>
      </c>
      <c r="F136" s="60">
        <v>649</v>
      </c>
      <c r="G136" s="61">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4">
        <v>712.61569609989897</v>
      </c>
      <c r="AA136" s="61">
        <v>2795.5383005014</v>
      </c>
      <c r="AB136" s="134">
        <v>670.41742911593099</v>
      </c>
      <c r="AC136" s="134">
        <v>639.72607946226299</v>
      </c>
      <c r="AD136" s="134">
        <v>656.67998736737297</v>
      </c>
      <c r="AE136" s="134">
        <v>692.31423574118105</v>
      </c>
      <c r="AF136" s="61">
        <v>2659.1377316867502</v>
      </c>
      <c r="AG136" s="134">
        <v>693.40264640916803</v>
      </c>
      <c r="AH136" s="134">
        <v>801.28581187664997</v>
      </c>
      <c r="AI136" s="134">
        <v>794.22633297812695</v>
      </c>
      <c r="AJ136" s="134">
        <v>824.26045456505199</v>
      </c>
      <c r="AK136" s="61">
        <v>3113.1752458289998</v>
      </c>
      <c r="AL136" s="134">
        <v>786.48812933710599</v>
      </c>
      <c r="AM136" s="134">
        <v>786.48812933710599</v>
      </c>
      <c r="AN136" s="134">
        <v>812.22329569472004</v>
      </c>
      <c r="AO136" s="134">
        <v>812.22329569472402</v>
      </c>
      <c r="AP136" s="134">
        <v>804.16598327093504</v>
      </c>
      <c r="AQ136" s="354">
        <v>804.16598327093016</v>
      </c>
      <c r="AR136" s="134">
        <v>895.90016386943898</v>
      </c>
      <c r="AS136" s="354">
        <f>AU136-AM136-AO136-AQ136</f>
        <v>895.90016386943989</v>
      </c>
      <c r="AT136" s="61">
        <v>3298.7775721722001</v>
      </c>
      <c r="AU136" s="61">
        <v>3298.7775721722001</v>
      </c>
      <c r="AV136" s="134">
        <v>968.82589467994296</v>
      </c>
      <c r="AW136" s="134">
        <v>982.06224162472404</v>
      </c>
      <c r="AX136" s="134">
        <v>1024.0358033714899</v>
      </c>
      <c r="AY136" s="134">
        <v>973.91925237061002</v>
      </c>
      <c r="AZ136" s="61">
        <v>3948.8431920467601</v>
      </c>
      <c r="BA136" s="134">
        <v>1057.3589505637799</v>
      </c>
      <c r="BB136" s="134">
        <v>1027.1657351917199</v>
      </c>
      <c r="BC136" s="134">
        <v>1005.72327242035</v>
      </c>
      <c r="BD136" s="134">
        <v>969.10560906443197</v>
      </c>
      <c r="BE136" s="61">
        <v>4059.35356724029</v>
      </c>
      <c r="BF136" s="510"/>
      <c r="BG136" s="165">
        <f t="shared" ref="BG136:BG149" si="30">IF(ISERROR($BD136/AY136),"ns",IF($BD136/AY136&gt;200%,"x"&amp;(ROUND($BD136/AY136,1)),IF($BD136/AY136&lt;0,"ns",$BD136/AY136-1)))</f>
        <v>-4.9425486707046495E-3</v>
      </c>
      <c r="BH136" s="165"/>
      <c r="BI136" s="165">
        <f t="shared" ref="BI136:BI149" si="31">IF(ISERROR($BE136/AZ136),"ns",IF($BE136/AZ136&gt;200%,"x"&amp;(ROUND($BE136/AZ136,1)),IF($BE136/AZ136&lt;0,"ns",$BE136/AZ136-1)))</f>
        <v>2.7985506088493262E-2</v>
      </c>
      <c r="BJ136" s="126"/>
      <c r="BK136" s="224" t="b">
        <f t="shared" ref="BK136:BK149" si="32">ROUND(BE136,1)=ROUND((BA136+BB136+BC136+BD136),1)</f>
        <v>1</v>
      </c>
    </row>
    <row r="137" spans="1:63">
      <c r="A137" s="21" t="s">
        <v>197</v>
      </c>
      <c r="B137" s="29" t="s">
        <v>28</v>
      </c>
      <c r="C137" s="97">
        <v>-383</v>
      </c>
      <c r="D137" s="97">
        <v>-365</v>
      </c>
      <c r="E137" s="97">
        <v>-354</v>
      </c>
      <c r="F137" s="97">
        <v>-430</v>
      </c>
      <c r="G137" s="102">
        <v>-1532</v>
      </c>
      <c r="H137" s="91">
        <v>-374.46810902468002</v>
      </c>
      <c r="I137" s="91">
        <v>-369.77959744394002</v>
      </c>
      <c r="J137" s="91">
        <v>-360.70145902991402</v>
      </c>
      <c r="K137" s="91">
        <v>-451.56497144276102</v>
      </c>
      <c r="L137" s="92">
        <v>-1556.5141369413</v>
      </c>
      <c r="M137" s="91">
        <v>-371.72462892365797</v>
      </c>
      <c r="N137" s="91">
        <v>-372.21155248923401</v>
      </c>
      <c r="O137" s="91">
        <v>-364.260076893536</v>
      </c>
      <c r="P137" s="91">
        <v>-449.27191384064901</v>
      </c>
      <c r="Q137" s="92">
        <v>-1557.4681721470799</v>
      </c>
      <c r="R137" s="91">
        <v>-440.15848941124102</v>
      </c>
      <c r="S137" s="91">
        <v>-414.10252108217799</v>
      </c>
      <c r="T137" s="91">
        <v>-416.51040585547503</v>
      </c>
      <c r="U137" s="91">
        <v>-467.48205598881299</v>
      </c>
      <c r="V137" s="92">
        <v>-1738.25347233771</v>
      </c>
      <c r="W137" s="91">
        <v>-435.48239547209897</v>
      </c>
      <c r="X137" s="91">
        <v>-442.73787192888699</v>
      </c>
      <c r="Y137" s="91">
        <v>-421.73951217847701</v>
      </c>
      <c r="Z137" s="91">
        <v>-453.51299544744995</v>
      </c>
      <c r="AA137" s="92">
        <v>-1753.4727750269101</v>
      </c>
      <c r="AB137" s="91">
        <v>-445.37250523195598</v>
      </c>
      <c r="AC137" s="91">
        <v>-427.77864289882598</v>
      </c>
      <c r="AD137" s="91">
        <v>-415.331571376505</v>
      </c>
      <c r="AE137" s="91">
        <v>-464.58545285501901</v>
      </c>
      <c r="AF137" s="92">
        <v>-1753.06817236231</v>
      </c>
      <c r="AG137" s="91">
        <v>-435.73807574982698</v>
      </c>
      <c r="AH137" s="91">
        <v>-494.09011445231403</v>
      </c>
      <c r="AI137" s="91">
        <v>-494.88564224261899</v>
      </c>
      <c r="AJ137" s="91">
        <v>-850.69256373043902</v>
      </c>
      <c r="AK137" s="92">
        <v>-2275.4063961751999</v>
      </c>
      <c r="AL137" s="91">
        <v>-516.29926960281398</v>
      </c>
      <c r="AM137" s="91">
        <v>-516.29926960281398</v>
      </c>
      <c r="AN137" s="91">
        <v>-510.01738168610996</v>
      </c>
      <c r="AO137" s="91">
        <v>-510.01738168611405</v>
      </c>
      <c r="AP137" s="91">
        <v>-485.58203443311498</v>
      </c>
      <c r="AQ137" s="352">
        <v>-485.58203443311993</v>
      </c>
      <c r="AR137" s="91">
        <v>-592.74232188210306</v>
      </c>
      <c r="AS137" s="414">
        <f t="shared" ref="AS137:AS151" si="33">AU137-AM137-AO137-AQ137</f>
        <v>-592.74232188209214</v>
      </c>
      <c r="AT137" s="92">
        <v>-2104.6410076041402</v>
      </c>
      <c r="AU137" s="92">
        <v>-2104.6410076041402</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s="91">
        <v>-568.00913404999096</v>
      </c>
      <c r="BE137" s="519">
        <v>-2147.9704578554702</v>
      </c>
      <c r="BF137" s="91"/>
      <c r="BG137" s="165">
        <f t="shared" si="30"/>
        <v>-9.4586878797078389E-2</v>
      </c>
      <c r="BH137" s="165"/>
      <c r="BI137" s="165">
        <f t="shared" si="31"/>
        <v>-4.6077690269911153E-3</v>
      </c>
      <c r="BJ137" s="126"/>
      <c r="BK137" s="224" t="b">
        <f t="shared" si="32"/>
        <v>1</v>
      </c>
    </row>
    <row r="138" spans="1:63">
      <c r="A138" s="93" t="s">
        <v>198</v>
      </c>
      <c r="B138" s="31"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3">
        <v>0</v>
      </c>
      <c r="AR138" s="95">
        <v>0</v>
      </c>
      <c r="AS138" s="353">
        <f t="shared" si="33"/>
        <v>0</v>
      </c>
      <c r="AT138" s="96">
        <v>-38.091154699999997</v>
      </c>
      <c r="AU138" s="96">
        <v>-38.091154699999997</v>
      </c>
      <c r="AV138" s="95">
        <v>-39.948</v>
      </c>
      <c r="AW138" s="95">
        <v>-3.0000000000285354E-4</v>
      </c>
      <c r="AX138" s="95">
        <v>0</v>
      </c>
      <c r="AY138" s="95">
        <v>0</v>
      </c>
      <c r="AZ138" s="96">
        <v>-39.948300000000003</v>
      </c>
      <c r="BA138" s="95">
        <v>0</v>
      </c>
      <c r="BB138" s="95">
        <v>0</v>
      </c>
      <c r="BC138" s="95">
        <v>0</v>
      </c>
      <c r="BD138" s="95">
        <v>0</v>
      </c>
      <c r="BE138" s="96">
        <v>0</v>
      </c>
      <c r="BF138" s="95"/>
      <c r="BG138" s="165" t="str">
        <f t="shared" si="30"/>
        <v>ns</v>
      </c>
      <c r="BH138" s="165"/>
      <c r="BI138" s="165">
        <f t="shared" si="31"/>
        <v>-1</v>
      </c>
      <c r="BJ138" s="126"/>
      <c r="BK138" s="224" t="b">
        <f t="shared" si="32"/>
        <v>1</v>
      </c>
    </row>
    <row r="139" spans="1:63">
      <c r="A139" s="21" t="s">
        <v>199</v>
      </c>
      <c r="B139" s="28" t="s">
        <v>32</v>
      </c>
      <c r="C139" s="60">
        <v>261</v>
      </c>
      <c r="D139" s="60">
        <v>328</v>
      </c>
      <c r="E139" s="60">
        <v>282</v>
      </c>
      <c r="F139" s="60">
        <v>219</v>
      </c>
      <c r="G139" s="61">
        <v>1090</v>
      </c>
      <c r="H139" s="60">
        <v>249.67982278281499</v>
      </c>
      <c r="I139" s="60">
        <v>267.47718302902098</v>
      </c>
      <c r="J139" s="60">
        <v>271.55621129430102</v>
      </c>
      <c r="K139" s="60">
        <v>159.91432814797099</v>
      </c>
      <c r="L139" s="61">
        <v>948.62754525410799</v>
      </c>
      <c r="M139" s="134">
        <v>234.88330842077701</v>
      </c>
      <c r="N139" s="134">
        <v>266.72726773989399</v>
      </c>
      <c r="O139" s="134">
        <v>254.52935734680901</v>
      </c>
      <c r="P139" s="134">
        <v>168.127221801632</v>
      </c>
      <c r="Q139" s="61">
        <v>924.26715530911304</v>
      </c>
      <c r="R139" s="134">
        <v>237.25255915929401</v>
      </c>
      <c r="S139" s="134">
        <v>274.44426591638302</v>
      </c>
      <c r="T139" s="134">
        <v>245.22072070690101</v>
      </c>
      <c r="U139" s="134">
        <v>236.75023398411599</v>
      </c>
      <c r="V139" s="61">
        <v>993.66777976669403</v>
      </c>
      <c r="W139" s="134">
        <v>241.16196550805401</v>
      </c>
      <c r="X139" s="134">
        <v>271.80092845092503</v>
      </c>
      <c r="Y139" s="134">
        <v>269.99993086306102</v>
      </c>
      <c r="Z139" s="134">
        <v>259.10270065244998</v>
      </c>
      <c r="AA139" s="61">
        <v>1042.06552547449</v>
      </c>
      <c r="AB139" s="134">
        <v>225.044923883975</v>
      </c>
      <c r="AC139" s="134">
        <v>211.94743656343701</v>
      </c>
      <c r="AD139" s="134">
        <v>241.348415990869</v>
      </c>
      <c r="AE139" s="134">
        <v>227.72878288616101</v>
      </c>
      <c r="AF139" s="61">
        <v>906.06955932444203</v>
      </c>
      <c r="AG139" s="134">
        <v>257.664570659341</v>
      </c>
      <c r="AH139" s="134">
        <v>307.195697424336</v>
      </c>
      <c r="AI139" s="134">
        <v>299.34069073550899</v>
      </c>
      <c r="AJ139" s="134">
        <v>-26.432109165387299</v>
      </c>
      <c r="AK139" s="61">
        <v>837.76884965379804</v>
      </c>
      <c r="AL139" s="134">
        <v>270.18885973429201</v>
      </c>
      <c r="AM139" s="134">
        <v>270.18885973429201</v>
      </c>
      <c r="AN139" s="134">
        <v>302.20591400861002</v>
      </c>
      <c r="AO139" s="134">
        <v>302.20591400860997</v>
      </c>
      <c r="AP139" s="134">
        <v>318.58394883782</v>
      </c>
      <c r="AQ139" s="354">
        <v>318.58394883782</v>
      </c>
      <c r="AR139" s="134">
        <v>303.15784198733502</v>
      </c>
      <c r="AS139" s="354">
        <f t="shared" si="33"/>
        <v>303.15784198733809</v>
      </c>
      <c r="AT139" s="61">
        <v>1194.1365645680601</v>
      </c>
      <c r="AU139" s="61">
        <v>1194.1365645680601</v>
      </c>
      <c r="AV139" s="134">
        <v>445.25507585728297</v>
      </c>
      <c r="AW139" s="134">
        <v>478.84354989858798</v>
      </c>
      <c r="AX139" s="134">
        <v>520.25971422127202</v>
      </c>
      <c r="AY139" s="134">
        <v>346.57122664800801</v>
      </c>
      <c r="AZ139" s="61">
        <v>1790.9295666251501</v>
      </c>
      <c r="BA139" s="134">
        <v>551.88744687483802</v>
      </c>
      <c r="BB139" s="134">
        <v>472.17424216959199</v>
      </c>
      <c r="BC139" s="134">
        <v>486.22494532594402</v>
      </c>
      <c r="BD139" s="134">
        <v>401.09647501444101</v>
      </c>
      <c r="BE139" s="61">
        <v>1911.38310938482</v>
      </c>
      <c r="BF139" s="510"/>
      <c r="BG139" s="165">
        <f t="shared" si="30"/>
        <v>0.15732768381782347</v>
      </c>
      <c r="BH139" s="165"/>
      <c r="BI139" s="165">
        <f t="shared" si="31"/>
        <v>6.7257554403244324E-2</v>
      </c>
      <c r="BJ139" s="126"/>
      <c r="BK139" s="224" t="b">
        <f t="shared" si="32"/>
        <v>1</v>
      </c>
    </row>
    <row r="140" spans="1:63">
      <c r="A140" s="21" t="s">
        <v>200</v>
      </c>
      <c r="B140" s="29" t="s">
        <v>34</v>
      </c>
      <c r="C140" s="97">
        <v>-149</v>
      </c>
      <c r="D140" s="97">
        <v>-149</v>
      </c>
      <c r="E140" s="97">
        <v>-146</v>
      </c>
      <c r="F140" s="97">
        <v>-145</v>
      </c>
      <c r="G140" s="102">
        <v>-589</v>
      </c>
      <c r="H140" s="97">
        <v>-126.706452572505</v>
      </c>
      <c r="I140" s="97">
        <v>-113.10048369759301</v>
      </c>
      <c r="J140" s="97">
        <v>-108.470970544461</v>
      </c>
      <c r="K140" s="97">
        <v>-105.632438362548</v>
      </c>
      <c r="L140" s="102">
        <v>-453.91034517710801</v>
      </c>
      <c r="M140" s="135">
        <v>-104.48967882293501</v>
      </c>
      <c r="N140" s="135">
        <v>-107.340264694219</v>
      </c>
      <c r="O140" s="135">
        <v>-113.073684311953</v>
      </c>
      <c r="P140" s="135">
        <v>-104.36539079863699</v>
      </c>
      <c r="Q140" s="102">
        <v>-429.269018627744</v>
      </c>
      <c r="R140" s="135">
        <v>-93.312010553514</v>
      </c>
      <c r="S140" s="135">
        <v>-85.304611795490302</v>
      </c>
      <c r="T140" s="135">
        <v>-95.360466901247605</v>
      </c>
      <c r="U140" s="135">
        <v>-83.775020721439901</v>
      </c>
      <c r="V140" s="102">
        <v>-357.75210997169199</v>
      </c>
      <c r="W140" s="135">
        <v>-88.529049521877695</v>
      </c>
      <c r="X140" s="135">
        <v>-83.690000135213495</v>
      </c>
      <c r="Y140" s="135">
        <v>-84.164225583527994</v>
      </c>
      <c r="Z140" s="135">
        <v>-78.240659106431295</v>
      </c>
      <c r="AA140" s="102">
        <v>-334.62393434705098</v>
      </c>
      <c r="AB140" s="135">
        <v>-115.365637295342</v>
      </c>
      <c r="AC140" s="135">
        <v>-198.51567301971301</v>
      </c>
      <c r="AD140" s="135">
        <v>-124.493164145268</v>
      </c>
      <c r="AE140" s="135">
        <v>-131.07859426392699</v>
      </c>
      <c r="AF140" s="102">
        <v>-569.45306872424999</v>
      </c>
      <c r="AG140" s="135">
        <v>-99.812624751608695</v>
      </c>
      <c r="AH140" s="135">
        <v>-120.220527836225</v>
      </c>
      <c r="AI140" s="135">
        <v>-108.834060663692</v>
      </c>
      <c r="AJ140" s="135">
        <v>-450.58117921480402</v>
      </c>
      <c r="AK140" s="102">
        <v>-779.44839246633001</v>
      </c>
      <c r="AL140" s="135">
        <v>-273.047294767869</v>
      </c>
      <c r="AM140" s="135">
        <v>-273.047294767869</v>
      </c>
      <c r="AN140" s="135">
        <v>-117.269530874081</v>
      </c>
      <c r="AO140" s="135">
        <v>-117.269530874081</v>
      </c>
      <c r="AP140" s="135">
        <v>-119.981552685048</v>
      </c>
      <c r="AQ140" s="355">
        <v>-119.98155268504797</v>
      </c>
      <c r="AR140" s="135">
        <v>-189.45488242007201</v>
      </c>
      <c r="AS140" s="416">
        <f t="shared" si="33"/>
        <v>-189.45488242007298</v>
      </c>
      <c r="AT140" s="102">
        <v>-699.75326074707095</v>
      </c>
      <c r="AU140" s="102">
        <v>-699.75326074707095</v>
      </c>
      <c r="AV140" s="135">
        <v>-114.041547702638</v>
      </c>
      <c r="AW140" s="135">
        <v>-126.98817623399999</v>
      </c>
      <c r="AX140" s="135">
        <v>-120.828441777024</v>
      </c>
      <c r="AY140" s="135">
        <v>-102.290011158648</v>
      </c>
      <c r="AZ140" s="102">
        <v>-464.14817687231101</v>
      </c>
      <c r="BA140" s="135">
        <v>-81.838475505428704</v>
      </c>
      <c r="BB140" s="135">
        <v>-72.479432087397896</v>
      </c>
      <c r="BC140" s="135">
        <v>-59.080347693599499</v>
      </c>
      <c r="BD140" s="135">
        <v>-99.7219904287318</v>
      </c>
      <c r="BE140" s="63">
        <v>-313.12024571515798</v>
      </c>
      <c r="BF140" s="135"/>
      <c r="BG140" s="165">
        <f t="shared" si="30"/>
        <v>-2.5105293281602048E-2</v>
      </c>
      <c r="BH140" s="165"/>
      <c r="BI140" s="165">
        <f t="shared" si="31"/>
        <v>-0.32538731957295053</v>
      </c>
      <c r="BJ140" s="126"/>
      <c r="BK140" s="224" t="b">
        <f t="shared" si="32"/>
        <v>1</v>
      </c>
    </row>
    <row r="141" spans="1:63">
      <c r="A141" s="21" t="s">
        <v>201</v>
      </c>
      <c r="B141" s="29" t="s">
        <v>38</v>
      </c>
      <c r="C141" s="97">
        <v>0</v>
      </c>
      <c r="D141" s="97">
        <v>0</v>
      </c>
      <c r="E141" s="97">
        <v>0</v>
      </c>
      <c r="F141" s="97">
        <v>0</v>
      </c>
      <c r="G141" s="102">
        <v>0</v>
      </c>
      <c r="H141" s="97">
        <v>-8.3273001483905799E-4</v>
      </c>
      <c r="I141" s="97">
        <v>2.5806241630527902E-4</v>
      </c>
      <c r="J141" s="97">
        <v>1.45040918034538E-2</v>
      </c>
      <c r="K141" s="97">
        <v>-1.39294242044201E-2</v>
      </c>
      <c r="L141" s="102">
        <v>0</v>
      </c>
      <c r="M141" s="135">
        <v>0</v>
      </c>
      <c r="N141" s="135">
        <v>0</v>
      </c>
      <c r="O141" s="135">
        <v>0</v>
      </c>
      <c r="P141" s="135">
        <v>0</v>
      </c>
      <c r="Q141" s="102">
        <v>0</v>
      </c>
      <c r="R141" s="135">
        <v>0</v>
      </c>
      <c r="S141" s="135">
        <v>0</v>
      </c>
      <c r="T141" s="135">
        <v>0</v>
      </c>
      <c r="U141" s="135">
        <v>0</v>
      </c>
      <c r="V141" s="102">
        <v>0</v>
      </c>
      <c r="W141" s="135">
        <v>0</v>
      </c>
      <c r="X141" s="135">
        <v>0</v>
      </c>
      <c r="Y141" s="135">
        <v>0</v>
      </c>
      <c r="Z141" s="135">
        <v>0</v>
      </c>
      <c r="AA141" s="102">
        <v>0</v>
      </c>
      <c r="AB141" s="135">
        <v>0</v>
      </c>
      <c r="AC141" s="135">
        <v>0</v>
      </c>
      <c r="AD141" s="135">
        <v>0</v>
      </c>
      <c r="AE141" s="135">
        <v>0</v>
      </c>
      <c r="AF141" s="102">
        <v>0</v>
      </c>
      <c r="AG141" s="135">
        <v>0</v>
      </c>
      <c r="AH141" s="135">
        <v>0.39900000000000002</v>
      </c>
      <c r="AI141" s="135">
        <v>0.94</v>
      </c>
      <c r="AJ141" s="135">
        <v>1.5780000000000001</v>
      </c>
      <c r="AK141" s="102">
        <v>2.9169999999999998</v>
      </c>
      <c r="AL141" s="135">
        <v>1.1259999999999999</v>
      </c>
      <c r="AM141" s="135">
        <v>1.1259999999999999</v>
      </c>
      <c r="AN141" s="135">
        <v>4.7997223245831298E-2</v>
      </c>
      <c r="AO141" s="135">
        <v>4.7997223245830112E-2</v>
      </c>
      <c r="AP141" s="135">
        <v>0.49713475580358801</v>
      </c>
      <c r="AQ141" s="355">
        <v>0.4971347558035899</v>
      </c>
      <c r="AR141" s="135">
        <v>0.56844075604859701</v>
      </c>
      <c r="AS141" s="416">
        <f t="shared" si="33"/>
        <v>0.56844075604860023</v>
      </c>
      <c r="AT141" s="102">
        <v>2.2395727350980201</v>
      </c>
      <c r="AU141" s="102">
        <v>2.2395727350980201</v>
      </c>
      <c r="AV141" s="135">
        <v>0.399722245803242</v>
      </c>
      <c r="AW141" s="135">
        <v>0.47821279950915302</v>
      </c>
      <c r="AX141" s="135">
        <v>0.72085299624482402</v>
      </c>
      <c r="AY141" s="135">
        <v>-1.21162102647759E-4</v>
      </c>
      <c r="AZ141" s="102">
        <v>1.48966687945457</v>
      </c>
      <c r="BA141" s="135">
        <v>0</v>
      </c>
      <c r="BB141" s="135">
        <v>0</v>
      </c>
      <c r="BC141" s="135">
        <v>0</v>
      </c>
      <c r="BD141" s="135">
        <v>0</v>
      </c>
      <c r="BE141" s="63">
        <v>0</v>
      </c>
      <c r="BF141" s="135"/>
      <c r="BG141" s="165">
        <f t="shared" si="30"/>
        <v>-1</v>
      </c>
      <c r="BH141" s="165"/>
      <c r="BI141" s="165">
        <f t="shared" si="31"/>
        <v>-1</v>
      </c>
      <c r="BJ141" s="126"/>
      <c r="BK141" s="224" t="b">
        <f t="shared" si="32"/>
        <v>1</v>
      </c>
    </row>
    <row r="142" spans="1:63">
      <c r="A142" s="21" t="s">
        <v>202</v>
      </c>
      <c r="B142" s="29" t="s">
        <v>40</v>
      </c>
      <c r="C142" s="97">
        <v>0</v>
      </c>
      <c r="D142" s="97">
        <v>0</v>
      </c>
      <c r="E142" s="97">
        <v>2</v>
      </c>
      <c r="F142" s="97">
        <v>0</v>
      </c>
      <c r="G142" s="102">
        <v>2</v>
      </c>
      <c r="H142" s="97">
        <v>4.3930832950112401E-3</v>
      </c>
      <c r="I142" s="97">
        <v>0.189565312188549</v>
      </c>
      <c r="J142" s="97">
        <v>0.73761952285131005</v>
      </c>
      <c r="K142" s="97">
        <v>-1.4153119096037501</v>
      </c>
      <c r="L142" s="102">
        <v>-0.483733991268879</v>
      </c>
      <c r="M142" s="135">
        <v>0.21897630316276201</v>
      </c>
      <c r="N142" s="135">
        <v>1.5220736637489201E-2</v>
      </c>
      <c r="O142" s="135">
        <v>-7.5931081791970803</v>
      </c>
      <c r="P142" s="135">
        <v>-4.26211940977994</v>
      </c>
      <c r="Q142" s="102">
        <v>-11.621030549176799</v>
      </c>
      <c r="R142" s="135">
        <v>-5.1384483011318302E-2</v>
      </c>
      <c r="S142" s="135">
        <v>-0.16858326052595701</v>
      </c>
      <c r="T142" s="135">
        <v>0.45132934130372998</v>
      </c>
      <c r="U142" s="135">
        <v>13.925449163853299</v>
      </c>
      <c r="V142" s="102">
        <v>14.1568107616198</v>
      </c>
      <c r="W142" s="135">
        <v>6.3177467943121499E-2</v>
      </c>
      <c r="X142" s="135">
        <v>-1.0703719934462801</v>
      </c>
      <c r="Y142" s="135">
        <v>-2.7647706452485599E-2</v>
      </c>
      <c r="Z142" s="135">
        <v>3.3973228722282598</v>
      </c>
      <c r="AA142" s="102">
        <v>2.3624806402726199</v>
      </c>
      <c r="AB142" s="135">
        <v>1.09848084116886</v>
      </c>
      <c r="AC142" s="135">
        <v>64.713864296813298</v>
      </c>
      <c r="AD142" s="135">
        <v>6.2256125904963904</v>
      </c>
      <c r="AE142" s="135">
        <v>-0.35892142200584398</v>
      </c>
      <c r="AF142" s="102">
        <v>71.679036306472696</v>
      </c>
      <c r="AG142" s="135">
        <v>2.3554019181492198</v>
      </c>
      <c r="AH142" s="135">
        <v>-15.831974769068101</v>
      </c>
      <c r="AI142" s="135">
        <v>0.36651288358892298</v>
      </c>
      <c r="AJ142" s="135">
        <v>-0.16617048615163801</v>
      </c>
      <c r="AK142" s="102">
        <v>-13.276230453481601</v>
      </c>
      <c r="AL142" s="135">
        <v>-0.236428163449553</v>
      </c>
      <c r="AM142" s="135">
        <v>-0.236428163449553</v>
      </c>
      <c r="AN142" s="135">
        <v>6.3446920706061798</v>
      </c>
      <c r="AO142" s="135">
        <v>6.3446920706061727</v>
      </c>
      <c r="AP142" s="135">
        <v>0.102288224883616</v>
      </c>
      <c r="AQ142" s="355">
        <v>0.10228822488361988</v>
      </c>
      <c r="AR142" s="135">
        <v>1.2248114483811401</v>
      </c>
      <c r="AS142" s="416">
        <f t="shared" si="33"/>
        <v>1.2248114483811401</v>
      </c>
      <c r="AT142" s="102">
        <v>7.43536358042138</v>
      </c>
      <c r="AU142" s="102">
        <v>7.43536358042138</v>
      </c>
      <c r="AV142" s="135">
        <v>9.2909584591868502E-2</v>
      </c>
      <c r="AW142" s="135">
        <v>0.35546117122431697</v>
      </c>
      <c r="AX142" s="135">
        <v>0.86489382010041505</v>
      </c>
      <c r="AY142" s="135">
        <v>1.9857029093573899</v>
      </c>
      <c r="AZ142" s="102">
        <v>3.2989674852739901</v>
      </c>
      <c r="BA142" s="135">
        <v>-0.12516750783049599</v>
      </c>
      <c r="BB142" s="135">
        <v>1.1575692559099401E-2</v>
      </c>
      <c r="BC142" s="135">
        <v>0.213301906751478</v>
      </c>
      <c r="BD142" s="135">
        <v>0.17401495020930799</v>
      </c>
      <c r="BE142" s="63">
        <v>0.27372504168938999</v>
      </c>
      <c r="BF142" s="135"/>
      <c r="BG142" s="165">
        <f t="shared" si="30"/>
        <v>-0.91236606977343737</v>
      </c>
      <c r="BH142" s="165"/>
      <c r="BI142" s="165">
        <f t="shared" si="31"/>
        <v>-0.91702705682573404</v>
      </c>
      <c r="BJ142" s="126"/>
      <c r="BK142" s="224" t="b">
        <f t="shared" si="32"/>
        <v>1</v>
      </c>
    </row>
    <row r="143" spans="1:63">
      <c r="A143" s="21" t="s">
        <v>203</v>
      </c>
      <c r="B143" s="29" t="s">
        <v>42</v>
      </c>
      <c r="C143" s="97">
        <v>0</v>
      </c>
      <c r="D143" s="97">
        <v>0</v>
      </c>
      <c r="E143" s="97">
        <v>0</v>
      </c>
      <c r="F143" s="97">
        <v>0</v>
      </c>
      <c r="G143" s="102">
        <v>0</v>
      </c>
      <c r="H143" s="97">
        <v>0</v>
      </c>
      <c r="I143" s="97">
        <v>0</v>
      </c>
      <c r="J143" s="97">
        <v>0</v>
      </c>
      <c r="K143" s="97">
        <v>0</v>
      </c>
      <c r="L143" s="102">
        <v>0</v>
      </c>
      <c r="M143" s="135">
        <v>0</v>
      </c>
      <c r="N143" s="135">
        <v>0</v>
      </c>
      <c r="O143" s="135">
        <v>0</v>
      </c>
      <c r="P143" s="135">
        <v>3.5570414469111698E-4</v>
      </c>
      <c r="Q143" s="102">
        <v>3.5570414469111698E-4</v>
      </c>
      <c r="R143" s="135">
        <v>0</v>
      </c>
      <c r="S143" s="135">
        <v>0</v>
      </c>
      <c r="T143" s="135">
        <v>0</v>
      </c>
      <c r="U143" s="135">
        <v>0</v>
      </c>
      <c r="V143" s="102">
        <v>0</v>
      </c>
      <c r="W143" s="135">
        <v>0</v>
      </c>
      <c r="X143" s="135">
        <v>0</v>
      </c>
      <c r="Y143" s="135">
        <v>0</v>
      </c>
      <c r="Z143" s="135">
        <v>0</v>
      </c>
      <c r="AA143" s="102">
        <v>0</v>
      </c>
      <c r="AB143" s="135">
        <v>0</v>
      </c>
      <c r="AC143" s="135">
        <v>0</v>
      </c>
      <c r="AD143" s="135">
        <v>0</v>
      </c>
      <c r="AE143" s="135">
        <v>0</v>
      </c>
      <c r="AF143" s="102">
        <v>0</v>
      </c>
      <c r="AG143" s="135">
        <v>0</v>
      </c>
      <c r="AH143" s="135">
        <v>377.63200000000001</v>
      </c>
      <c r="AI143" s="135">
        <v>0</v>
      </c>
      <c r="AJ143" s="135">
        <v>119.233</v>
      </c>
      <c r="AK143" s="102">
        <v>496.86500000000001</v>
      </c>
      <c r="AL143" s="135">
        <v>0</v>
      </c>
      <c r="AM143" s="135">
        <v>0</v>
      </c>
      <c r="AN143" s="135">
        <v>0</v>
      </c>
      <c r="AO143" s="135">
        <v>0</v>
      </c>
      <c r="AP143" s="135">
        <v>0</v>
      </c>
      <c r="AQ143" s="355">
        <v>0</v>
      </c>
      <c r="AR143" s="135">
        <v>0</v>
      </c>
      <c r="AS143" s="416">
        <f t="shared" si="33"/>
        <v>0</v>
      </c>
      <c r="AT143" s="102">
        <v>0</v>
      </c>
      <c r="AU143" s="102">
        <v>0</v>
      </c>
      <c r="AV143" s="135">
        <v>0</v>
      </c>
      <c r="AW143" s="135">
        <v>0</v>
      </c>
      <c r="AX143" s="135">
        <v>0</v>
      </c>
      <c r="AY143" s="135">
        <v>0</v>
      </c>
      <c r="AZ143" s="102">
        <v>0</v>
      </c>
      <c r="BA143" s="135">
        <v>0</v>
      </c>
      <c r="BB143" s="135">
        <v>0</v>
      </c>
      <c r="BC143" s="135">
        <v>0</v>
      </c>
      <c r="BD143" s="135">
        <v>0</v>
      </c>
      <c r="BE143" s="63">
        <v>0</v>
      </c>
      <c r="BF143" s="135"/>
      <c r="BG143" s="165" t="str">
        <f t="shared" si="30"/>
        <v>ns</v>
      </c>
      <c r="BH143" s="165"/>
      <c r="BI143" s="165" t="str">
        <f t="shared" si="31"/>
        <v>ns</v>
      </c>
      <c r="BJ143" s="126"/>
      <c r="BK143" s="224" t="b">
        <f t="shared" si="32"/>
        <v>1</v>
      </c>
    </row>
    <row r="144" spans="1:63">
      <c r="A144" s="21" t="s">
        <v>204</v>
      </c>
      <c r="B144" s="28" t="s">
        <v>44</v>
      </c>
      <c r="C144" s="60">
        <v>112</v>
      </c>
      <c r="D144" s="60">
        <v>179</v>
      </c>
      <c r="E144" s="60">
        <v>138</v>
      </c>
      <c r="F144" s="60">
        <v>74</v>
      </c>
      <c r="G144" s="61">
        <v>503</v>
      </c>
      <c r="H144" s="60">
        <v>122.97693056359</v>
      </c>
      <c r="I144" s="60">
        <v>154.566522706032</v>
      </c>
      <c r="J144" s="60">
        <v>163.83736436449399</v>
      </c>
      <c r="K144" s="60">
        <v>52.852648451614598</v>
      </c>
      <c r="L144" s="61">
        <v>494.23346608573098</v>
      </c>
      <c r="M144" s="134">
        <v>130.612605901005</v>
      </c>
      <c r="N144" s="134">
        <v>159.402223782313</v>
      </c>
      <c r="O144" s="134">
        <v>133.862564855659</v>
      </c>
      <c r="P144" s="134">
        <v>59.5000672973596</v>
      </c>
      <c r="Q144" s="61">
        <v>483.37746183633698</v>
      </c>
      <c r="R144" s="134">
        <v>143.88916412276899</v>
      </c>
      <c r="S144" s="134">
        <v>188.97107086036601</v>
      </c>
      <c r="T144" s="134">
        <v>150.31158314695699</v>
      </c>
      <c r="U144" s="134">
        <v>166.90066242653</v>
      </c>
      <c r="V144" s="61">
        <v>650.07248055662205</v>
      </c>
      <c r="W144" s="134">
        <v>152.69609345411899</v>
      </c>
      <c r="X144" s="134">
        <v>187.04055632226499</v>
      </c>
      <c r="Y144" s="134">
        <v>185.80805757307999</v>
      </c>
      <c r="Z144" s="134">
        <v>184.259364418247</v>
      </c>
      <c r="AA144" s="61">
        <v>709.804071767712</v>
      </c>
      <c r="AB144" s="134">
        <v>110.777767429802</v>
      </c>
      <c r="AC144" s="134">
        <v>78.145627840536704</v>
      </c>
      <c r="AD144" s="134">
        <v>123.080864436097</v>
      </c>
      <c r="AE144" s="134">
        <v>96.291267200228404</v>
      </c>
      <c r="AF144" s="61">
        <v>408.29552690666401</v>
      </c>
      <c r="AG144" s="134">
        <v>160.20734782588201</v>
      </c>
      <c r="AH144" s="134">
        <v>549.17419481904199</v>
      </c>
      <c r="AI144" s="134">
        <v>191.813142955405</v>
      </c>
      <c r="AJ144" s="134">
        <v>-356.36845886634302</v>
      </c>
      <c r="AK144" s="61">
        <v>544.826226733986</v>
      </c>
      <c r="AL144" s="134">
        <v>-1.96886319702704</v>
      </c>
      <c r="AM144" s="134">
        <v>-1.9688631970271</v>
      </c>
      <c r="AN144" s="134">
        <v>191.32907242838101</v>
      </c>
      <c r="AO144" s="134">
        <v>191.3290724283811</v>
      </c>
      <c r="AP144" s="134">
        <v>199.201819133459</v>
      </c>
      <c r="AQ144" s="354">
        <v>199.20181913346002</v>
      </c>
      <c r="AR144" s="134">
        <v>115.496211771692</v>
      </c>
      <c r="AS144" s="354">
        <f t="shared" si="33"/>
        <v>115.49621177169095</v>
      </c>
      <c r="AT144" s="61">
        <v>504.05824013650602</v>
      </c>
      <c r="AU144" s="61">
        <v>504.05824013650499</v>
      </c>
      <c r="AV144" s="134">
        <v>331.70615998504002</v>
      </c>
      <c r="AW144" s="134">
        <v>352.689047635321</v>
      </c>
      <c r="AX144" s="134">
        <v>401.01701926059297</v>
      </c>
      <c r="AY144" s="134">
        <v>246.26679723661499</v>
      </c>
      <c r="AZ144" s="61">
        <v>1331.57002411757</v>
      </c>
      <c r="BA144" s="134">
        <v>469.92380386157902</v>
      </c>
      <c r="BB144" s="134">
        <v>399.70638577475302</v>
      </c>
      <c r="BC144" s="134">
        <v>427.357899539095</v>
      </c>
      <c r="BD144" s="134">
        <v>301.54849953591901</v>
      </c>
      <c r="BE144" s="61">
        <v>1598.5365887113501</v>
      </c>
      <c r="BF144" s="510"/>
      <c r="BG144" s="165">
        <f t="shared" si="30"/>
        <v>0.22447891035099188</v>
      </c>
      <c r="BH144" s="165"/>
      <c r="BI144" s="165">
        <f t="shared" si="31"/>
        <v>0.20049006793367741</v>
      </c>
      <c r="BJ144" s="126"/>
      <c r="BK144" s="224" t="b">
        <f t="shared" si="32"/>
        <v>1</v>
      </c>
    </row>
    <row r="145" spans="1:63">
      <c r="A145" s="21" t="s">
        <v>205</v>
      </c>
      <c r="B145" s="29" t="s">
        <v>46</v>
      </c>
      <c r="C145" s="97">
        <v>-46</v>
      </c>
      <c r="D145" s="97">
        <v>-57</v>
      </c>
      <c r="E145" s="97">
        <v>-40</v>
      </c>
      <c r="F145" s="97">
        <v>-18</v>
      </c>
      <c r="G145" s="102">
        <v>-161</v>
      </c>
      <c r="H145" s="97">
        <v>-42.502830482395296</v>
      </c>
      <c r="I145" s="97">
        <v>-48.393033278496901</v>
      </c>
      <c r="J145" s="97">
        <v>-52.230238977562898</v>
      </c>
      <c r="K145" s="97">
        <v>-13.6015965612683</v>
      </c>
      <c r="L145" s="102">
        <v>-156.72769929972301</v>
      </c>
      <c r="M145" s="135">
        <v>-43.987625763573398</v>
      </c>
      <c r="N145" s="135">
        <v>-47.253358185983899</v>
      </c>
      <c r="O145" s="135">
        <v>-41.935247943334502</v>
      </c>
      <c r="P145" s="135">
        <v>-18.844214258065598</v>
      </c>
      <c r="Q145" s="102">
        <v>-152.02044615095701</v>
      </c>
      <c r="R145" s="135">
        <v>-46.704047496310302</v>
      </c>
      <c r="S145" s="135">
        <v>-54.315588141913203</v>
      </c>
      <c r="T145" s="135">
        <v>-44.612642454170903</v>
      </c>
      <c r="U145" s="135">
        <v>-39.4106975601036</v>
      </c>
      <c r="V145" s="102">
        <v>-185.042975652498</v>
      </c>
      <c r="W145" s="135">
        <v>-44.119177203683499</v>
      </c>
      <c r="X145" s="135">
        <v>-52.375191100509603</v>
      </c>
      <c r="Y145" s="135">
        <v>-54.141116592863597</v>
      </c>
      <c r="Z145" s="135">
        <v>-48.628990172156001</v>
      </c>
      <c r="AA145" s="102">
        <v>-199.26447506921301</v>
      </c>
      <c r="AB145" s="135">
        <v>-36.817766633669699</v>
      </c>
      <c r="AC145" s="135">
        <v>-16.089953626634799</v>
      </c>
      <c r="AD145" s="135">
        <v>-33.2038419041384</v>
      </c>
      <c r="AE145" s="135">
        <v>-15.2637238543329</v>
      </c>
      <c r="AF145" s="102">
        <v>-101.37528601877599</v>
      </c>
      <c r="AG145" s="135">
        <v>-49.849863427690799</v>
      </c>
      <c r="AH145" s="135">
        <v>-21.344526128977002</v>
      </c>
      <c r="AI145" s="135">
        <v>-59.390618356011402</v>
      </c>
      <c r="AJ145" s="135">
        <v>329.688834217666</v>
      </c>
      <c r="AK145" s="102">
        <v>199.103826304987</v>
      </c>
      <c r="AL145" s="135">
        <v>-57.175343294107101</v>
      </c>
      <c r="AM145" s="135">
        <v>-57.175343294107101</v>
      </c>
      <c r="AN145" s="135">
        <v>-54.683625098711097</v>
      </c>
      <c r="AO145" s="135">
        <v>-54.683625098710898</v>
      </c>
      <c r="AP145" s="135">
        <v>-60.154964552581902</v>
      </c>
      <c r="AQ145" s="355">
        <v>-60.154964552582001</v>
      </c>
      <c r="AR145" s="135">
        <v>106.439143621139</v>
      </c>
      <c r="AS145" s="416">
        <f t="shared" si="33"/>
        <v>106.4391436211388</v>
      </c>
      <c r="AT145" s="102">
        <v>-65.574789324261204</v>
      </c>
      <c r="AU145" s="102">
        <v>-65.574789324261204</v>
      </c>
      <c r="AV145" s="135">
        <v>-97.693581284000302</v>
      </c>
      <c r="AW145" s="135">
        <v>-103.417660595244</v>
      </c>
      <c r="AX145" s="135">
        <v>-118.41359867128701</v>
      </c>
      <c r="AY145" s="135">
        <v>-102.666854050155</v>
      </c>
      <c r="AZ145" s="102">
        <v>-422.19169460068599</v>
      </c>
      <c r="BA145" s="135">
        <v>-142.393274998886</v>
      </c>
      <c r="BB145" s="135">
        <v>-116.74409352738</v>
      </c>
      <c r="BC145" s="135">
        <v>-175.562981469128</v>
      </c>
      <c r="BD145" s="135">
        <v>-100.560437284374</v>
      </c>
      <c r="BE145" s="63">
        <v>-535.26078727976903</v>
      </c>
      <c r="BF145" s="135"/>
      <c r="BG145" s="165">
        <f t="shared" si="30"/>
        <v>-2.051700897304165E-2</v>
      </c>
      <c r="BH145" s="165"/>
      <c r="BI145" s="165">
        <f t="shared" si="31"/>
        <v>0.26781458310312134</v>
      </c>
      <c r="BJ145" s="126"/>
      <c r="BK145" s="224" t="b">
        <f t="shared" si="32"/>
        <v>1</v>
      </c>
    </row>
    <row r="146" spans="1:63">
      <c r="A146" s="21" t="s">
        <v>206</v>
      </c>
      <c r="B146" s="29" t="s">
        <v>48</v>
      </c>
      <c r="C146" s="97">
        <v>-15</v>
      </c>
      <c r="D146" s="97">
        <v>1</v>
      </c>
      <c r="E146" s="97">
        <v>-2</v>
      </c>
      <c r="F146" s="97">
        <v>2</v>
      </c>
      <c r="G146" s="102">
        <v>-14</v>
      </c>
      <c r="H146" s="97">
        <v>0</v>
      </c>
      <c r="I146" s="97">
        <v>0</v>
      </c>
      <c r="J146" s="97">
        <v>0</v>
      </c>
      <c r="K146" s="97">
        <v>-2.7560034359947299</v>
      </c>
      <c r="L146" s="102">
        <v>-2.7560034359947299</v>
      </c>
      <c r="M146" s="135">
        <v>3.5388829694490101E-2</v>
      </c>
      <c r="N146" s="135">
        <v>-7.8754024660156602E-3</v>
      </c>
      <c r="O146" s="135">
        <v>3.7659041699853301E-3</v>
      </c>
      <c r="P146" s="135">
        <v>-2.1269675061987101E-2</v>
      </c>
      <c r="Q146" s="102">
        <v>1.0009656336472701E-2</v>
      </c>
      <c r="R146" s="135">
        <v>0</v>
      </c>
      <c r="S146" s="135">
        <v>0</v>
      </c>
      <c r="T146" s="135">
        <v>0</v>
      </c>
      <c r="U146" s="135">
        <v>0</v>
      </c>
      <c r="V146" s="102">
        <v>0</v>
      </c>
      <c r="W146" s="135">
        <v>0</v>
      </c>
      <c r="X146" s="135">
        <v>0</v>
      </c>
      <c r="Y146" s="135">
        <v>0</v>
      </c>
      <c r="Z146" s="135">
        <v>-45.761107891886297</v>
      </c>
      <c r="AA146" s="102">
        <v>-45.761107891886297</v>
      </c>
      <c r="AB146" s="135">
        <v>-0.40873503782354398</v>
      </c>
      <c r="AC146" s="135">
        <v>-0.147858773948324</v>
      </c>
      <c r="AD146" s="135">
        <v>-0.43499486647979202</v>
      </c>
      <c r="AE146" s="135">
        <v>-6.5637572329263802</v>
      </c>
      <c r="AF146" s="102">
        <v>-7.5553459111780397</v>
      </c>
      <c r="AG146" s="135">
        <v>-0.93523566966551097</v>
      </c>
      <c r="AH146" s="135">
        <v>0.20044799940894201</v>
      </c>
      <c r="AI146" s="135">
        <v>-2.7006204016898399</v>
      </c>
      <c r="AJ146" s="135">
        <v>4.0957616257480396</v>
      </c>
      <c r="AK146" s="102">
        <v>0.66035355380160399</v>
      </c>
      <c r="AL146" s="135">
        <v>1.33396068772677</v>
      </c>
      <c r="AM146" s="135">
        <v>1.3339606877268</v>
      </c>
      <c r="AN146" s="135">
        <v>10.826448421317</v>
      </c>
      <c r="AO146" s="135">
        <v>10.826448421317</v>
      </c>
      <c r="AP146" s="135">
        <v>9.0227958006913003</v>
      </c>
      <c r="AQ146" s="355">
        <v>9.0227958006912008</v>
      </c>
      <c r="AR146" s="135">
        <v>-27.747062459807299</v>
      </c>
      <c r="AS146" s="416">
        <f t="shared" si="33"/>
        <v>-27.747062459807232</v>
      </c>
      <c r="AT146" s="102">
        <v>-6.5638575500722203</v>
      </c>
      <c r="AU146" s="102">
        <v>-6.56385755007223</v>
      </c>
      <c r="AV146" s="135">
        <v>1.726</v>
      </c>
      <c r="AW146" s="135">
        <v>2.7909999999999999</v>
      </c>
      <c r="AX146" s="135">
        <v>2.0398526829146602</v>
      </c>
      <c r="AY146" s="135">
        <v>-9.9940477102733496</v>
      </c>
      <c r="AZ146" s="102">
        <v>-3.32819502735869</v>
      </c>
      <c r="BA146" s="135">
        <v>0</v>
      </c>
      <c r="BB146" s="135">
        <v>0</v>
      </c>
      <c r="BC146" s="135">
        <v>0</v>
      </c>
      <c r="BD146" s="135">
        <v>0</v>
      </c>
      <c r="BE146" s="63">
        <v>0</v>
      </c>
      <c r="BF146" s="135"/>
      <c r="BG146" s="165">
        <f t="shared" si="30"/>
        <v>-1</v>
      </c>
      <c r="BH146" s="165"/>
      <c r="BI146" s="165">
        <f t="shared" si="31"/>
        <v>-1</v>
      </c>
      <c r="BJ146" s="126"/>
      <c r="BK146" s="224" t="b">
        <f t="shared" si="32"/>
        <v>1</v>
      </c>
    </row>
    <row r="147" spans="1:63">
      <c r="A147" s="21" t="s">
        <v>207</v>
      </c>
      <c r="B147" s="28" t="s">
        <v>50</v>
      </c>
      <c r="C147" s="60">
        <v>51</v>
      </c>
      <c r="D147" s="60">
        <v>123</v>
      </c>
      <c r="E147" s="60">
        <v>96</v>
      </c>
      <c r="F147" s="60">
        <v>58</v>
      </c>
      <c r="G147" s="61">
        <v>328</v>
      </c>
      <c r="H147" s="60">
        <v>80.474100081194905</v>
      </c>
      <c r="I147" s="60">
        <v>106.173489427536</v>
      </c>
      <c r="J147" s="60">
        <v>111.607125386931</v>
      </c>
      <c r="K147" s="60">
        <v>36.495048454351597</v>
      </c>
      <c r="L147" s="61">
        <v>334.74976335001401</v>
      </c>
      <c r="M147" s="134">
        <v>86.660368967125905</v>
      </c>
      <c r="N147" s="134">
        <v>112.140990193863</v>
      </c>
      <c r="O147" s="134">
        <v>91.931082816494794</v>
      </c>
      <c r="P147" s="134">
        <v>40.6345833642321</v>
      </c>
      <c r="Q147" s="61">
        <v>331.36702534171599</v>
      </c>
      <c r="R147" s="134">
        <v>97.185116626458793</v>
      </c>
      <c r="S147" s="134">
        <v>134.65548271845299</v>
      </c>
      <c r="T147" s="134">
        <v>105.698940692786</v>
      </c>
      <c r="U147" s="134">
        <v>127.48996486642601</v>
      </c>
      <c r="V147" s="61">
        <v>465.029504904124</v>
      </c>
      <c r="W147" s="134">
        <v>108.576916250436</v>
      </c>
      <c r="X147" s="134">
        <v>134.665365221755</v>
      </c>
      <c r="Y147" s="134">
        <v>131.66694098021699</v>
      </c>
      <c r="Z147" s="134">
        <v>89.869266354204896</v>
      </c>
      <c r="AA147" s="61">
        <v>464.77848880661298</v>
      </c>
      <c r="AB147" s="134">
        <v>73.551265758309</v>
      </c>
      <c r="AC147" s="134">
        <v>61.907815439953502</v>
      </c>
      <c r="AD147" s="134">
        <v>89.442027665479003</v>
      </c>
      <c r="AE147" s="134">
        <v>74.463786112969004</v>
      </c>
      <c r="AF147" s="61">
        <v>299.36489497671101</v>
      </c>
      <c r="AG147" s="134">
        <v>109.42224872852501</v>
      </c>
      <c r="AH147" s="134">
        <v>528.03011668947397</v>
      </c>
      <c r="AI147" s="134">
        <v>129.72190419770399</v>
      </c>
      <c r="AJ147" s="134">
        <v>-22.583863022929101</v>
      </c>
      <c r="AK147" s="61">
        <v>744.59040659277503</v>
      </c>
      <c r="AL147" s="134">
        <v>-57.810245803407398</v>
      </c>
      <c r="AM147" s="134">
        <v>-57.810245803407398</v>
      </c>
      <c r="AN147" s="134">
        <v>147.47189575098699</v>
      </c>
      <c r="AO147" s="134">
        <v>147.47189575098679</v>
      </c>
      <c r="AP147" s="134">
        <v>148.06965038156901</v>
      </c>
      <c r="AQ147" s="354">
        <v>148.06965038156861</v>
      </c>
      <c r="AR147" s="134">
        <v>194.188292933024</v>
      </c>
      <c r="AS147" s="354">
        <f t="shared" si="33"/>
        <v>194.18829293302397</v>
      </c>
      <c r="AT147" s="61">
        <v>431.91959326217199</v>
      </c>
      <c r="AU147" s="61">
        <v>431.91959326217199</v>
      </c>
      <c r="AV147" s="134">
        <v>235.73857870103899</v>
      </c>
      <c r="AW147" s="134">
        <v>252.062387040077</v>
      </c>
      <c r="AX147" s="134">
        <v>284.64327327222099</v>
      </c>
      <c r="AY147" s="134">
        <v>133.60589547618699</v>
      </c>
      <c r="AZ147" s="61">
        <v>906.050134489524</v>
      </c>
      <c r="BA147" s="134">
        <v>327.53052886269302</v>
      </c>
      <c r="BB147" s="134">
        <v>282.962292247373</v>
      </c>
      <c r="BC147" s="134">
        <v>251.794918069967</v>
      </c>
      <c r="BD147" s="134">
        <v>200.98806225154499</v>
      </c>
      <c r="BE147" s="61">
        <v>1063.27580143158</v>
      </c>
      <c r="BF147" s="510"/>
      <c r="BG147" s="165">
        <f t="shared" si="30"/>
        <v>0.50433528052935173</v>
      </c>
      <c r="BH147" s="165"/>
      <c r="BI147" s="165">
        <f t="shared" si="31"/>
        <v>0.17352866133686762</v>
      </c>
      <c r="BJ147" s="126"/>
      <c r="BK147" s="224" t="b">
        <f t="shared" si="32"/>
        <v>1</v>
      </c>
    </row>
    <row r="148" spans="1:63">
      <c r="A148" s="21" t="s">
        <v>208</v>
      </c>
      <c r="B148" s="29" t="s">
        <v>52</v>
      </c>
      <c r="C148" s="97">
        <v>-24</v>
      </c>
      <c r="D148" s="97">
        <v>-32</v>
      </c>
      <c r="E148" s="97">
        <v>-27</v>
      </c>
      <c r="F148" s="97">
        <v>-19</v>
      </c>
      <c r="G148" s="102">
        <v>-102</v>
      </c>
      <c r="H148" s="97">
        <v>-26.986817415973501</v>
      </c>
      <c r="I148" s="97">
        <v>-29.849179673987599</v>
      </c>
      <c r="J148" s="97">
        <v>-32.233018746427099</v>
      </c>
      <c r="K148" s="97">
        <v>-12.5460943733435</v>
      </c>
      <c r="L148" s="102">
        <v>-101.61511020973199</v>
      </c>
      <c r="M148" s="135">
        <v>-26.0512363409015</v>
      </c>
      <c r="N148" s="135">
        <v>-31.116482901389599</v>
      </c>
      <c r="O148" s="135">
        <v>-27.5160033269118</v>
      </c>
      <c r="P148" s="135">
        <v>-12.453473638396099</v>
      </c>
      <c r="Q148" s="102">
        <v>-97.137196207599104</v>
      </c>
      <c r="R148" s="135">
        <v>-27.493504010058199</v>
      </c>
      <c r="S148" s="135">
        <v>-36.184116828623999</v>
      </c>
      <c r="T148" s="135">
        <v>-29.170552219222401</v>
      </c>
      <c r="U148" s="135">
        <v>-31.557918504614001</v>
      </c>
      <c r="V148" s="102">
        <v>-124.40609156251899</v>
      </c>
      <c r="W148" s="135">
        <v>-29.262710209709098</v>
      </c>
      <c r="X148" s="135">
        <v>-36.401806361596101</v>
      </c>
      <c r="Y148" s="135">
        <v>-34.939796637120601</v>
      </c>
      <c r="Z148" s="135">
        <v>-31.220920634711899</v>
      </c>
      <c r="AA148" s="102">
        <v>-131.82523384313799</v>
      </c>
      <c r="AB148" s="135">
        <v>-21.662567311278099</v>
      </c>
      <c r="AC148" s="135">
        <v>-25.3780896277921</v>
      </c>
      <c r="AD148" s="135">
        <v>-26.484336994454601</v>
      </c>
      <c r="AE148" s="135">
        <v>-18.584928142770899</v>
      </c>
      <c r="AF148" s="102">
        <v>-92.109922076295703</v>
      </c>
      <c r="AG148" s="135">
        <v>-30.049956260464299</v>
      </c>
      <c r="AH148" s="135">
        <v>-131.95169245952101</v>
      </c>
      <c r="AI148" s="135">
        <v>-31.1789819571446</v>
      </c>
      <c r="AJ148" s="135">
        <v>6.3135247420327598</v>
      </c>
      <c r="AK148" s="102">
        <v>-186.86710593509801</v>
      </c>
      <c r="AL148" s="135">
        <v>-42.017555911141102</v>
      </c>
      <c r="AM148" s="135">
        <v>-42.017555911141102</v>
      </c>
      <c r="AN148" s="135">
        <v>-34.828685179842203</v>
      </c>
      <c r="AO148" s="135">
        <v>-34.828685179842196</v>
      </c>
      <c r="AP148" s="135">
        <v>-37.994342850936</v>
      </c>
      <c r="AQ148" s="355">
        <v>-37.994342850935695</v>
      </c>
      <c r="AR148" s="135">
        <v>-44.450086599776697</v>
      </c>
      <c r="AS148" s="416">
        <f t="shared" si="33"/>
        <v>-44.450086599776995</v>
      </c>
      <c r="AT148" s="102">
        <v>-159.29067054169599</v>
      </c>
      <c r="AU148" s="102">
        <v>-159.29067054169599</v>
      </c>
      <c r="AV148" s="135">
        <v>-57.764709274207902</v>
      </c>
      <c r="AW148" s="135">
        <v>-54.925037916724897</v>
      </c>
      <c r="AX148" s="135">
        <v>-59.766771169914598</v>
      </c>
      <c r="AY148" s="135">
        <v>-31.054027192099401</v>
      </c>
      <c r="AZ148" s="102">
        <v>-203.51054555294701</v>
      </c>
      <c r="BA148" s="135">
        <v>-70.846944140006698</v>
      </c>
      <c r="BB148" s="135">
        <v>-55.084403942174099</v>
      </c>
      <c r="BC148" s="135">
        <v>-58.110987336028202</v>
      </c>
      <c r="BD148" s="135">
        <v>-43.073127541010997</v>
      </c>
      <c r="BE148" s="63">
        <v>-227.11546295922</v>
      </c>
      <c r="BF148" s="135"/>
      <c r="BG148" s="165">
        <f t="shared" si="30"/>
        <v>0.38703837909852257</v>
      </c>
      <c r="BH148" s="165"/>
      <c r="BI148" s="165">
        <f t="shared" si="31"/>
        <v>0.1159886694919785</v>
      </c>
      <c r="BJ148" s="126"/>
      <c r="BK148" s="224" t="b">
        <f t="shared" si="32"/>
        <v>1</v>
      </c>
    </row>
    <row r="149" spans="1:63">
      <c r="A149" s="21" t="s">
        <v>209</v>
      </c>
      <c r="B149" s="36" t="s">
        <v>54</v>
      </c>
      <c r="C149" s="61">
        <v>27</v>
      </c>
      <c r="D149" s="61">
        <v>91</v>
      </c>
      <c r="E149" s="61">
        <v>69</v>
      </c>
      <c r="F149" s="61">
        <v>39</v>
      </c>
      <c r="G149" s="61">
        <v>226</v>
      </c>
      <c r="H149" s="61">
        <v>53.4872826652215</v>
      </c>
      <c r="I149" s="61">
        <v>76.324309753547993</v>
      </c>
      <c r="J149" s="61">
        <v>79.374106640504195</v>
      </c>
      <c r="K149" s="61">
        <v>23.9489540810082</v>
      </c>
      <c r="L149" s="61">
        <v>233.13465314028201</v>
      </c>
      <c r="M149" s="137">
        <v>60.609132626224401</v>
      </c>
      <c r="N149" s="137">
        <v>81.024507292473601</v>
      </c>
      <c r="O149" s="137">
        <v>64.415079489582993</v>
      </c>
      <c r="P149" s="137">
        <v>28.181109725835899</v>
      </c>
      <c r="Q149" s="61">
        <v>234.22982913411701</v>
      </c>
      <c r="R149" s="137">
        <v>69.691612616400505</v>
      </c>
      <c r="S149" s="137">
        <v>98.4713658898293</v>
      </c>
      <c r="T149" s="137">
        <v>76.528388473563794</v>
      </c>
      <c r="U149" s="137">
        <v>95.932046361812098</v>
      </c>
      <c r="V149" s="61">
        <v>340.62341334160601</v>
      </c>
      <c r="W149" s="137">
        <v>79.314206040726702</v>
      </c>
      <c r="X149" s="137">
        <v>98.263558860159407</v>
      </c>
      <c r="Y149" s="137">
        <v>96.727144343096001</v>
      </c>
      <c r="Z149" s="137">
        <v>58.648345719493001</v>
      </c>
      <c r="AA149" s="61">
        <v>332.95325496347499</v>
      </c>
      <c r="AB149" s="137">
        <v>51.888698447030897</v>
      </c>
      <c r="AC149" s="137">
        <v>36.529725812161502</v>
      </c>
      <c r="AD149" s="137">
        <v>62.957690671024402</v>
      </c>
      <c r="AE149" s="137">
        <v>55.878857970198098</v>
      </c>
      <c r="AF149" s="61">
        <v>207.254972900415</v>
      </c>
      <c r="AG149" s="137">
        <v>79.372292468060905</v>
      </c>
      <c r="AH149" s="137">
        <v>396.07842422995299</v>
      </c>
      <c r="AI149" s="137">
        <v>98.542922240559804</v>
      </c>
      <c r="AJ149" s="137">
        <v>-16.270338280896102</v>
      </c>
      <c r="AK149" s="61">
        <v>557.72330065767699</v>
      </c>
      <c r="AL149" s="137">
        <v>-99.827801714548499</v>
      </c>
      <c r="AM149" s="137">
        <v>-99.827801714548499</v>
      </c>
      <c r="AN149" s="137">
        <v>112.643210571145</v>
      </c>
      <c r="AO149" s="137">
        <v>112.64321057114461</v>
      </c>
      <c r="AP149" s="137">
        <v>110.075307530633</v>
      </c>
      <c r="AQ149" s="354">
        <v>110.0753075306329</v>
      </c>
      <c r="AR149" s="137">
        <v>149.73820633324701</v>
      </c>
      <c r="AS149" s="354">
        <f t="shared" si="33"/>
        <v>149.73820633324701</v>
      </c>
      <c r="AT149" s="61">
        <v>272.628922720476</v>
      </c>
      <c r="AU149" s="61">
        <v>272.628922720476</v>
      </c>
      <c r="AV149" s="137">
        <v>177.97386942683201</v>
      </c>
      <c r="AW149" s="137">
        <v>197.13734912335201</v>
      </c>
      <c r="AX149" s="137">
        <v>224.876502102307</v>
      </c>
      <c r="AY149" s="137">
        <v>102.55186828408701</v>
      </c>
      <c r="AZ149" s="61">
        <v>702.53958893657705</v>
      </c>
      <c r="BA149" s="137">
        <v>256.68358472268602</v>
      </c>
      <c r="BB149" s="137">
        <v>227.87788830519901</v>
      </c>
      <c r="BC149" s="137">
        <v>193.68393073393901</v>
      </c>
      <c r="BD149" s="137">
        <v>157.914934710534</v>
      </c>
      <c r="BE149" s="61">
        <v>836.16033847235803</v>
      </c>
      <c r="BF149" s="511"/>
      <c r="BG149" s="165">
        <f t="shared" si="30"/>
        <v>0.5398542937616837</v>
      </c>
      <c r="BH149" s="165"/>
      <c r="BI149" s="165">
        <f t="shared" si="31"/>
        <v>0.1901967542327978</v>
      </c>
      <c r="BJ149" s="126"/>
      <c r="BK149" s="224" t="b">
        <f t="shared" si="32"/>
        <v>1</v>
      </c>
    </row>
    <row r="150" spans="1:63">
      <c r="A150" s="21"/>
      <c r="B150" s="84"/>
      <c r="C150" s="84"/>
      <c r="D150" s="84"/>
      <c r="E150" s="84"/>
      <c r="F150" s="84"/>
      <c r="G150" s="84"/>
      <c r="H150" s="97"/>
      <c r="I150" s="97"/>
      <c r="J150" s="97"/>
      <c r="K150" s="97"/>
      <c r="L150" s="84"/>
      <c r="M150" s="135"/>
      <c r="N150" s="135"/>
      <c r="O150" s="135"/>
      <c r="P150" s="135"/>
      <c r="Q150" s="84"/>
      <c r="R150" s="135"/>
      <c r="S150" s="135"/>
      <c r="T150" s="135"/>
      <c r="U150" s="135"/>
      <c r="V150" s="84"/>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21">
        <f t="shared" si="33"/>
        <v>0</v>
      </c>
      <c r="AT150" s="135"/>
      <c r="AU150" s="135"/>
      <c r="AV150" s="135"/>
      <c r="AW150" s="135"/>
      <c r="AX150" s="135"/>
      <c r="AY150" s="135"/>
      <c r="AZ150" s="135"/>
      <c r="BA150" s="135"/>
      <c r="BB150" s="135"/>
      <c r="BC150" s="135"/>
      <c r="BD150" s="135"/>
      <c r="BE150" s="421"/>
      <c r="BF150" s="135"/>
      <c r="BG150" s="165"/>
      <c r="BH150" s="165"/>
      <c r="BI150" s="165"/>
      <c r="BJ150" s="126"/>
      <c r="BK150" s="224"/>
    </row>
    <row r="151" spans="1:63" ht="16.5" thickBot="1">
      <c r="A151" s="21"/>
      <c r="B151" s="98" t="s">
        <v>210</v>
      </c>
      <c r="C151" s="99"/>
      <c r="D151" s="99"/>
      <c r="E151" s="99"/>
      <c r="F151" s="99"/>
      <c r="G151" s="99"/>
      <c r="H151" s="150"/>
      <c r="I151" s="150"/>
      <c r="J151" s="150"/>
      <c r="K151" s="150"/>
      <c r="L151" s="99"/>
      <c r="M151" s="151"/>
      <c r="N151" s="151"/>
      <c r="O151" s="151"/>
      <c r="P151" s="151"/>
      <c r="Q151" s="99"/>
      <c r="R151" s="151"/>
      <c r="S151" s="151"/>
      <c r="T151" s="151"/>
      <c r="U151" s="151"/>
      <c r="V151" s="99"/>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22">
        <f t="shared" si="33"/>
        <v>0</v>
      </c>
      <c r="AT151" s="151"/>
      <c r="AU151" s="151"/>
      <c r="AV151" s="151"/>
      <c r="AW151" s="151"/>
      <c r="AX151" s="151"/>
      <c r="AY151" s="151"/>
      <c r="AZ151" s="151"/>
      <c r="BA151" s="151"/>
      <c r="BB151" s="151"/>
      <c r="BC151" s="151"/>
      <c r="BD151" s="151"/>
      <c r="BE151" s="422"/>
      <c r="BF151" s="516"/>
      <c r="BG151" s="378"/>
      <c r="BH151" s="378"/>
      <c r="BI151" s="165"/>
      <c r="BJ151" s="378"/>
      <c r="BK151" s="378"/>
    </row>
    <row r="152" spans="1:63">
      <c r="A152" s="21"/>
      <c r="B152" s="84"/>
      <c r="C152" s="84"/>
      <c r="D152" s="84"/>
      <c r="E152" s="84"/>
      <c r="F152" s="84"/>
      <c r="G152" s="84"/>
      <c r="H152" s="97"/>
      <c r="I152" s="97"/>
      <c r="J152" s="97"/>
      <c r="K152" s="97"/>
      <c r="L152" s="84"/>
      <c r="M152" s="135"/>
      <c r="N152" s="135"/>
      <c r="O152" s="135"/>
      <c r="P152" s="135"/>
      <c r="Q152" s="84"/>
      <c r="R152" s="135"/>
      <c r="S152" s="135"/>
      <c r="T152" s="135"/>
      <c r="U152" s="135"/>
      <c r="V152" s="84"/>
      <c r="W152" s="135"/>
      <c r="X152" s="135"/>
      <c r="Y152" s="135"/>
      <c r="Z152" s="135"/>
      <c r="AA152" s="135"/>
      <c r="AB152" s="135"/>
      <c r="AC152" s="135"/>
      <c r="AD152" s="135"/>
      <c r="AE152" s="135"/>
      <c r="AF152" s="135"/>
      <c r="AG152" s="135"/>
      <c r="AH152" s="135"/>
      <c r="AI152" s="135"/>
      <c r="AJ152" s="135"/>
      <c r="AK152" s="135"/>
      <c r="AL152" s="135"/>
      <c r="AM152" s="138" t="s">
        <v>596</v>
      </c>
      <c r="AN152" s="135"/>
      <c r="AO152" s="138" t="s">
        <v>596</v>
      </c>
      <c r="AP152" s="135"/>
      <c r="AQ152" s="138" t="str">
        <f>+$AM$13</f>
        <v>IFRS 17</v>
      </c>
      <c r="AR152" s="135"/>
      <c r="AS152" s="418" t="str">
        <f>+$AM$13</f>
        <v>IFRS 17</v>
      </c>
      <c r="AT152" s="135"/>
      <c r="AU152" s="138" t="s">
        <v>596</v>
      </c>
      <c r="AV152" s="135"/>
      <c r="AW152" s="135"/>
      <c r="AX152" s="135"/>
      <c r="AY152" s="135"/>
      <c r="AZ152" s="135"/>
      <c r="BA152" s="135"/>
      <c r="BB152" s="135"/>
      <c r="BC152" s="135"/>
      <c r="BD152" s="135"/>
      <c r="BE152" s="421"/>
      <c r="BF152" s="135"/>
      <c r="BG152" s="168"/>
      <c r="BH152" s="168"/>
      <c r="BI152" s="168"/>
      <c r="BJ152" s="126"/>
      <c r="BK152" s="224"/>
    </row>
    <row r="153" spans="1:63" ht="25.5">
      <c r="A153" s="21"/>
      <c r="B153" s="100" t="s">
        <v>24</v>
      </c>
      <c r="C153" s="101" t="s">
        <v>100</v>
      </c>
      <c r="D153" s="101" t="s">
        <v>101</v>
      </c>
      <c r="E153" s="101" t="s">
        <v>102</v>
      </c>
      <c r="F153" s="101" t="s">
        <v>103</v>
      </c>
      <c r="G153" s="101" t="s">
        <v>104</v>
      </c>
      <c r="H153" s="152" t="s">
        <v>483</v>
      </c>
      <c r="I153" s="152" t="s">
        <v>484</v>
      </c>
      <c r="J153" s="152" t="s">
        <v>485</v>
      </c>
      <c r="K153" s="101" t="s">
        <v>486</v>
      </c>
      <c r="L153" s="101" t="s">
        <v>487</v>
      </c>
      <c r="M153" s="138" t="s">
        <v>488</v>
      </c>
      <c r="N153" s="138" t="s">
        <v>489</v>
      </c>
      <c r="O153" s="138" t="s">
        <v>490</v>
      </c>
      <c r="P153" s="138" t="s">
        <v>491</v>
      </c>
      <c r="Q153" s="101" t="s">
        <v>492</v>
      </c>
      <c r="R153" s="138" t="s">
        <v>493</v>
      </c>
      <c r="S153" s="138" t="s">
        <v>494</v>
      </c>
      <c r="T153" s="138" t="s">
        <v>495</v>
      </c>
      <c r="U153" s="138" t="s">
        <v>496</v>
      </c>
      <c r="V153" s="101" t="s">
        <v>497</v>
      </c>
      <c r="W153" s="138" t="s">
        <v>498</v>
      </c>
      <c r="X153" s="138" t="s">
        <v>499</v>
      </c>
      <c r="Y153" s="138" t="s">
        <v>500</v>
      </c>
      <c r="Z153" s="138" t="s">
        <v>501</v>
      </c>
      <c r="AA153" s="138" t="s">
        <v>502</v>
      </c>
      <c r="AB153" s="138" t="s">
        <v>503</v>
      </c>
      <c r="AC153" s="138" t="s">
        <v>504</v>
      </c>
      <c r="AD153" s="138" t="s">
        <v>505</v>
      </c>
      <c r="AE153" s="138" t="s">
        <v>506</v>
      </c>
      <c r="AF153" s="138" t="s">
        <v>507</v>
      </c>
      <c r="AG153" s="138" t="s">
        <v>508</v>
      </c>
      <c r="AH153" s="138" t="s">
        <v>509</v>
      </c>
      <c r="AI153" s="138" t="s">
        <v>510</v>
      </c>
      <c r="AJ153" s="138" t="s">
        <v>511</v>
      </c>
      <c r="AK153" s="138" t="s">
        <v>512</v>
      </c>
      <c r="AL153" s="138" t="s">
        <v>513</v>
      </c>
      <c r="AM153" s="138" t="s">
        <v>513</v>
      </c>
      <c r="AN153" s="138" t="s">
        <v>570</v>
      </c>
      <c r="AO153" s="138" t="s">
        <v>570</v>
      </c>
      <c r="AP153" s="138" t="s">
        <v>574</v>
      </c>
      <c r="AQ153" s="138" t="s">
        <v>574</v>
      </c>
      <c r="AR153" s="138" t="s">
        <v>599</v>
      </c>
      <c r="AS153" s="418" t="str">
        <f>AS134</f>
        <v>Q4-22
Stated</v>
      </c>
      <c r="AT153" s="138" t="s">
        <v>600</v>
      </c>
      <c r="AU153" s="138" t="s">
        <v>600</v>
      </c>
      <c r="AV153" s="138" t="s">
        <v>605</v>
      </c>
      <c r="AW153" s="138" t="s">
        <v>614</v>
      </c>
      <c r="AX153" s="138" t="s">
        <v>620</v>
      </c>
      <c r="AY153" s="138" t="s">
        <v>627</v>
      </c>
      <c r="AZ153" s="138" t="s">
        <v>628</v>
      </c>
      <c r="BA153" s="138" t="s">
        <v>647</v>
      </c>
      <c r="BB153" s="138" t="s">
        <v>644</v>
      </c>
      <c r="BC153" s="138" t="s">
        <v>654</v>
      </c>
      <c r="BD153" s="138" t="str">
        <f>BD$14</f>
        <v>Q4-24
Stated</v>
      </c>
      <c r="BE153" s="418" t="str">
        <f t="shared" ref="BE153" si="34">BE$14</f>
        <v>FY-2024
Stated</v>
      </c>
      <c r="BF153" s="138"/>
      <c r="BG153" s="379" t="str">
        <f>LEFT($AY:$AY,2)&amp;"/"&amp;LEFT(BD:BD,2)</f>
        <v>Q4/Q4</v>
      </c>
      <c r="BH153" s="379"/>
      <c r="BI153" s="379" t="str">
        <f>LEFT($AK:$AK,2)&amp;"/"&amp;LEFT(BE:BE,2)</f>
        <v>FY/FY</v>
      </c>
      <c r="BJ153" s="126"/>
      <c r="BK153" s="224"/>
    </row>
    <row r="154" spans="1:63">
      <c r="A154" s="21"/>
      <c r="B154" s="26"/>
      <c r="C154" s="84"/>
      <c r="D154" s="84"/>
      <c r="E154" s="84"/>
      <c r="F154" s="84"/>
      <c r="G154" s="84"/>
      <c r="H154" s="97"/>
      <c r="I154" s="97"/>
      <c r="J154" s="97"/>
      <c r="K154" s="97"/>
      <c r="L154" s="84"/>
      <c r="M154" s="135"/>
      <c r="N154" s="135"/>
      <c r="O154" s="135"/>
      <c r="P154" s="135"/>
      <c r="Q154" s="84"/>
      <c r="R154" s="135"/>
      <c r="S154" s="135"/>
      <c r="T154" s="135"/>
      <c r="U154" s="135"/>
      <c r="V154" s="84"/>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21"/>
      <c r="AT154" s="135"/>
      <c r="AU154" s="135"/>
      <c r="AV154" s="135"/>
      <c r="AW154" s="135"/>
      <c r="AX154" s="135"/>
      <c r="AY154" s="135"/>
      <c r="AZ154" s="135"/>
      <c r="BA154" s="135"/>
      <c r="BB154" s="135"/>
      <c r="BC154" s="135"/>
      <c r="BD154" s="135"/>
      <c r="BE154" s="421"/>
      <c r="BF154" s="135"/>
      <c r="BG154" s="348"/>
      <c r="BH154" s="348"/>
      <c r="BI154" s="348"/>
      <c r="BJ154" s="126"/>
      <c r="BK154" s="224"/>
    </row>
    <row r="155" spans="1:63">
      <c r="A155" s="21" t="s">
        <v>211</v>
      </c>
      <c r="B155" s="28" t="s">
        <v>26</v>
      </c>
      <c r="C155" s="60">
        <v>418</v>
      </c>
      <c r="D155" s="60">
        <v>449</v>
      </c>
      <c r="E155" s="60">
        <v>406</v>
      </c>
      <c r="F155" s="60">
        <v>416</v>
      </c>
      <c r="G155" s="61">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4">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f>AU155-AM155-AO155-AQ155</f>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s="139">
        <v>784.45600000000002</v>
      </c>
      <c r="BC155" s="139">
        <v>763.98400000000004</v>
      </c>
      <c r="BD155" s="139">
        <v>733.26700000000005</v>
      </c>
      <c r="BE155" s="61">
        <v>3056.44</v>
      </c>
      <c r="BF155" s="512"/>
      <c r="BG155" s="165">
        <f t="shared" ref="BG155:BG168" si="35">IF(ISERROR($BD155/AY155),"ns",IF($BD155/AY155&gt;200%,"x"&amp;(ROUND($BD155/AY155,1)),IF($BD155/AY155&lt;0,"ns",$BD155/AY155-1)))</f>
        <v>2.718312502976783E-2</v>
      </c>
      <c r="BH155" s="165"/>
      <c r="BI155" s="165">
        <f t="shared" ref="BI155:BI168" si="36">IF(ISERROR($BE155/AZ155),"ns",IF($BE155/AZ155&gt;200%,"x"&amp;(ROUND($BE155/AZ155,1)),IF($BE155/AZ155&lt;0,"ns",$BE155/AZ155-1)))</f>
        <v>1.284195478192407E-2</v>
      </c>
      <c r="BJ155" s="126"/>
      <c r="BK155" s="224" t="b">
        <f t="shared" ref="BK155:BK168" si="37">ROUND(BE155,1)=ROUND((BA155+BB155+BC155+BD155),1)</f>
        <v>1</v>
      </c>
    </row>
    <row r="156" spans="1:63">
      <c r="A156" s="21" t="s">
        <v>212</v>
      </c>
      <c r="B156" s="29" t="s">
        <v>28</v>
      </c>
      <c r="C156" s="97">
        <v>-231</v>
      </c>
      <c r="D156" s="97">
        <v>-235</v>
      </c>
      <c r="E156" s="97">
        <v>-230</v>
      </c>
      <c r="F156" s="97">
        <v>-279</v>
      </c>
      <c r="G156" s="102">
        <v>-975</v>
      </c>
      <c r="H156" s="91">
        <v>-233.23699999999999</v>
      </c>
      <c r="I156" s="91">
        <v>-237.93600000000001</v>
      </c>
      <c r="J156" s="91">
        <v>-231.947</v>
      </c>
      <c r="K156" s="91">
        <v>-323.12700000000001</v>
      </c>
      <c r="L156" s="92">
        <v>-1026.2470000000001</v>
      </c>
      <c r="M156" s="91">
        <v>-240.01900000000001</v>
      </c>
      <c r="N156" s="91">
        <v>-251.209</v>
      </c>
      <c r="O156" s="91">
        <v>-242.92500000000001</v>
      </c>
      <c r="P156" s="91">
        <v>-315.18400000000003</v>
      </c>
      <c r="Q156" s="92">
        <v>-1049.337</v>
      </c>
      <c r="R156" s="91">
        <v>-305.31099999999998</v>
      </c>
      <c r="S156" s="91">
        <v>-286.79899999999998</v>
      </c>
      <c r="T156" s="91">
        <v>-290.25</v>
      </c>
      <c r="U156" s="91">
        <v>-331.536</v>
      </c>
      <c r="V156" s="92">
        <v>-1213.896</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-332.21600000000001</v>
      </c>
      <c r="AF156" s="92">
        <v>-1206.347</v>
      </c>
      <c r="AG156" s="91">
        <v>-300.12599999999998</v>
      </c>
      <c r="AH156" s="91">
        <v>-361.42099999999999</v>
      </c>
      <c r="AI156" s="91">
        <v>-382.54500000000002</v>
      </c>
      <c r="AJ156" s="91">
        <v>-708.524</v>
      </c>
      <c r="AK156" s="92">
        <v>-1752.616</v>
      </c>
      <c r="AL156" s="91">
        <v>-405.48</v>
      </c>
      <c r="AM156" s="91">
        <v>-405.48</v>
      </c>
      <c r="AN156" s="91">
        <v>-402.93399999999997</v>
      </c>
      <c r="AO156" s="91">
        <v>-402.93399999999997</v>
      </c>
      <c r="AP156" s="91">
        <v>-375.988</v>
      </c>
      <c r="AQ156" s="352">
        <v>-375.98799999999994</v>
      </c>
      <c r="AR156" s="91">
        <v>-483.34700000000004</v>
      </c>
      <c r="AS156" s="414">
        <f t="shared" ref="AS156:AS168" si="38">AU156-AM156-AO156-AQ156</f>
        <v>-483.34700000000009</v>
      </c>
      <c r="AT156" s="92">
        <v>-1667.749</v>
      </c>
      <c r="AU156" s="92">
        <v>-1667.749</v>
      </c>
      <c r="AV156" s="91">
        <v>-411.548</v>
      </c>
      <c r="AW156" s="91">
        <v>-396.971</v>
      </c>
      <c r="AX156" s="91">
        <v>-393.964</v>
      </c>
      <c r="AY156" s="91">
        <v>-499.375</v>
      </c>
      <c r="AZ156" s="92">
        <v>-1701.8579999999999</v>
      </c>
      <c r="BA156" s="91">
        <v>-381.84100000000001</v>
      </c>
      <c r="BB156" s="91">
        <v>-439.15299999999996</v>
      </c>
      <c r="BC156" s="91">
        <v>-397.58300000000003</v>
      </c>
      <c r="BD156" s="91">
        <v>-441.73399999999998</v>
      </c>
      <c r="BE156" s="519">
        <f>BA156+BB156+BC156+BD156</f>
        <v>-1660.3109999999999</v>
      </c>
      <c r="BF156" s="91"/>
      <c r="BG156" s="165">
        <f t="shared" si="35"/>
        <v>-0.11542628285356704</v>
      </c>
      <c r="BH156" s="165"/>
      <c r="BI156" s="165">
        <f t="shared" si="36"/>
        <v>-2.4412730086764034E-2</v>
      </c>
      <c r="BJ156" s="126"/>
      <c r="BK156" s="224" t="b">
        <f t="shared" si="37"/>
        <v>1</v>
      </c>
    </row>
    <row r="157" spans="1:63">
      <c r="A157" s="93" t="s">
        <v>213</v>
      </c>
      <c r="B157" s="31"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3">
        <v>0</v>
      </c>
      <c r="AR157" s="95">
        <v>0</v>
      </c>
      <c r="AS157" s="353">
        <f t="shared" si="38"/>
        <v>0</v>
      </c>
      <c r="AT157" s="96">
        <v>-38.091154699999997</v>
      </c>
      <c r="AU157" s="96">
        <v>-38.091154699999997</v>
      </c>
      <c r="AV157" s="95">
        <v>-39.948</v>
      </c>
      <c r="AW157" s="95">
        <v>-3.0000000000285354E-4</v>
      </c>
      <c r="AX157" s="95">
        <v>0</v>
      </c>
      <c r="AY157" s="95">
        <v>0</v>
      </c>
      <c r="AZ157" s="96">
        <v>-39.948300000000003</v>
      </c>
      <c r="BA157" s="95">
        <v>0</v>
      </c>
      <c r="BB157" s="95">
        <v>0</v>
      </c>
      <c r="BC157" s="95">
        <v>0</v>
      </c>
      <c r="BD157" s="95">
        <v>0</v>
      </c>
      <c r="BE157" s="96">
        <v>0</v>
      </c>
      <c r="BF157" s="95"/>
      <c r="BG157" s="165" t="str">
        <f t="shared" si="35"/>
        <v>ns</v>
      </c>
      <c r="BH157" s="165"/>
      <c r="BI157" s="165">
        <f t="shared" si="36"/>
        <v>-1</v>
      </c>
      <c r="BJ157" s="126"/>
      <c r="BK157" s="224" t="b">
        <f t="shared" si="37"/>
        <v>1</v>
      </c>
    </row>
    <row r="158" spans="1:63">
      <c r="A158" s="21" t="s">
        <v>214</v>
      </c>
      <c r="B158" s="28" t="s">
        <v>32</v>
      </c>
      <c r="C158" s="60">
        <v>187</v>
      </c>
      <c r="D158" s="60">
        <v>214</v>
      </c>
      <c r="E158" s="60">
        <v>176</v>
      </c>
      <c r="F158" s="60">
        <v>137</v>
      </c>
      <c r="G158" s="61">
        <v>714</v>
      </c>
      <c r="H158" s="60">
        <v>164.792</v>
      </c>
      <c r="I158" s="60">
        <v>175.30199999999999</v>
      </c>
      <c r="J158" s="74">
        <v>173.62100000000001</v>
      </c>
      <c r="K158" s="74">
        <v>85.816999999999993</v>
      </c>
      <c r="L158" s="61">
        <v>599.53200000000004</v>
      </c>
      <c r="M158" s="139">
        <v>160.41300000000001</v>
      </c>
      <c r="N158" s="139">
        <v>184.97499999999999</v>
      </c>
      <c r="O158" s="139">
        <v>169.56</v>
      </c>
      <c r="P158" s="139">
        <v>97.31</v>
      </c>
      <c r="Q158" s="61">
        <v>612.25800000000004</v>
      </c>
      <c r="R158" s="139">
        <v>165.471</v>
      </c>
      <c r="S158" s="139">
        <v>189.85</v>
      </c>
      <c r="T158" s="139">
        <v>162.351</v>
      </c>
      <c r="U158" s="139">
        <v>153.01599999999999</v>
      </c>
      <c r="V158" s="61">
        <v>670.68799999999999</v>
      </c>
      <c r="W158" s="139">
        <v>153.041</v>
      </c>
      <c r="X158" s="139">
        <v>180.583</v>
      </c>
      <c r="Y158" s="139">
        <v>178.845</v>
      </c>
      <c r="Z158" s="134">
        <v>168.10599999999999</v>
      </c>
      <c r="AA158" s="61">
        <v>680.57500000000005</v>
      </c>
      <c r="AB158" s="139">
        <v>149.74299999999999</v>
      </c>
      <c r="AC158" s="139">
        <v>132.72399999999999</v>
      </c>
      <c r="AD158" s="139">
        <v>179.92699999999999</v>
      </c>
      <c r="AE158" s="139">
        <v>157.78700000000001</v>
      </c>
      <c r="AF158" s="61">
        <v>620.18100000000004</v>
      </c>
      <c r="AG158" s="139">
        <v>187.70699999999999</v>
      </c>
      <c r="AH158" s="139">
        <v>221.03200000000001</v>
      </c>
      <c r="AI158" s="139">
        <v>229.66499999999999</v>
      </c>
      <c r="AJ158" s="139">
        <v>-111.53100000000001</v>
      </c>
      <c r="AK158" s="61">
        <v>526.87300000000005</v>
      </c>
      <c r="AL158" s="139">
        <v>213.446</v>
      </c>
      <c r="AM158" s="139">
        <v>213.446</v>
      </c>
      <c r="AN158" s="139">
        <v>219.03299999999999</v>
      </c>
      <c r="AO158" s="139">
        <v>219.03299999999999</v>
      </c>
      <c r="AP158" s="139">
        <v>242.01499999999999</v>
      </c>
      <c r="AQ158" s="287">
        <v>242.01500000000004</v>
      </c>
      <c r="AR158" s="139">
        <v>200.33199999999999</v>
      </c>
      <c r="AS158" s="287">
        <f t="shared" si="38"/>
        <v>200.33199999999982</v>
      </c>
      <c r="AT158" s="61">
        <v>874.82599999999991</v>
      </c>
      <c r="AU158" s="61">
        <v>874.82599999999991</v>
      </c>
      <c r="AV158" s="139">
        <v>349.20099999999996</v>
      </c>
      <c r="AW158" s="139">
        <v>362.77500000000003</v>
      </c>
      <c r="AX158" s="139">
        <v>389.36599999999999</v>
      </c>
      <c r="AY158" s="139">
        <v>214.48700000000002</v>
      </c>
      <c r="AZ158" s="61">
        <v>1315.829</v>
      </c>
      <c r="BA158" s="139">
        <v>392.892</v>
      </c>
      <c r="BB158" s="139">
        <v>345.303</v>
      </c>
      <c r="BC158" s="139">
        <v>366.40100000000001</v>
      </c>
      <c r="BD158" s="139">
        <v>291.53300000000002</v>
      </c>
      <c r="BE158" s="61">
        <v>1396.1289999999999</v>
      </c>
      <c r="BF158" s="512"/>
      <c r="BG158" s="165">
        <f t="shared" si="35"/>
        <v>0.3592105815270854</v>
      </c>
      <c r="BH158" s="165"/>
      <c r="BI158" s="165">
        <f t="shared" si="36"/>
        <v>6.1026166773950008E-2</v>
      </c>
      <c r="BJ158" s="126"/>
      <c r="BK158" s="224" t="b">
        <f t="shared" si="37"/>
        <v>1</v>
      </c>
    </row>
    <row r="159" spans="1:63">
      <c r="A159" s="21" t="s">
        <v>215</v>
      </c>
      <c r="B159" s="29" t="s">
        <v>34</v>
      </c>
      <c r="C159" s="97">
        <v>-99</v>
      </c>
      <c r="D159" s="97">
        <v>-99</v>
      </c>
      <c r="E159" s="97">
        <v>-95</v>
      </c>
      <c r="F159" s="97">
        <v>-96</v>
      </c>
      <c r="G159" s="102">
        <v>-389</v>
      </c>
      <c r="H159" s="97">
        <v>-85.305999999999997</v>
      </c>
      <c r="I159" s="97">
        <v>-82.180999999999997</v>
      </c>
      <c r="J159" s="72">
        <v>-70.537999999999997</v>
      </c>
      <c r="K159" s="72">
        <v>-64.691000000000003</v>
      </c>
      <c r="L159" s="102">
        <v>-302.71600000000001</v>
      </c>
      <c r="M159" s="136">
        <v>-75.805999999999997</v>
      </c>
      <c r="N159" s="136">
        <v>-83.379000000000005</v>
      </c>
      <c r="O159" s="136">
        <v>-79.796999999999997</v>
      </c>
      <c r="P159" s="136">
        <v>-74.988</v>
      </c>
      <c r="Q159" s="102">
        <v>-313.97000000000003</v>
      </c>
      <c r="R159" s="136">
        <v>-78.665999999999997</v>
      </c>
      <c r="S159" s="136">
        <v>-62.15</v>
      </c>
      <c r="T159" s="136">
        <v>-69.930000000000007</v>
      </c>
      <c r="U159" s="136">
        <v>-64.480999999999995</v>
      </c>
      <c r="V159" s="102">
        <v>-275.22699999999998</v>
      </c>
      <c r="W159" s="136">
        <v>-66.762</v>
      </c>
      <c r="X159" s="136">
        <v>-60.984000000000002</v>
      </c>
      <c r="Y159" s="136">
        <v>-61.512999999999998</v>
      </c>
      <c r="Z159" s="135">
        <v>-61.921999999999997</v>
      </c>
      <c r="AA159" s="102">
        <v>-251.18100000000001</v>
      </c>
      <c r="AB159" s="136">
        <v>-82.436999999999998</v>
      </c>
      <c r="AC159" s="136">
        <v>-146.364</v>
      </c>
      <c r="AD159" s="136">
        <v>-86.462999999999994</v>
      </c>
      <c r="AE159" s="136">
        <v>-112.655</v>
      </c>
      <c r="AF159" s="102">
        <v>-427.91899999999998</v>
      </c>
      <c r="AG159" s="136">
        <v>-71.233000000000004</v>
      </c>
      <c r="AH159" s="136">
        <v>-103.905</v>
      </c>
      <c r="AI159" s="136">
        <v>-79.36</v>
      </c>
      <c r="AJ159" s="136">
        <v>-436.51499999999999</v>
      </c>
      <c r="AK159" s="102">
        <v>-691.01300000000003</v>
      </c>
      <c r="AL159" s="136">
        <v>-45.292999999999999</v>
      </c>
      <c r="AM159" s="136">
        <v>-45.292999999999999</v>
      </c>
      <c r="AN159" s="136">
        <v>-73.694000000000003</v>
      </c>
      <c r="AO159" s="136">
        <v>-73.693999999999988</v>
      </c>
      <c r="AP159" s="136">
        <v>-62.21</v>
      </c>
      <c r="AQ159" s="286">
        <v>-62.210000000000008</v>
      </c>
      <c r="AR159" s="136">
        <v>-130.65799999999999</v>
      </c>
      <c r="AS159" s="286">
        <f t="shared" si="38"/>
        <v>-130.65800000000002</v>
      </c>
      <c r="AT159" s="102">
        <v>-311.85500000000002</v>
      </c>
      <c r="AU159" s="102">
        <v>-311.85500000000002</v>
      </c>
      <c r="AV159" s="136">
        <v>-60.872999999999998</v>
      </c>
      <c r="AW159" s="136">
        <v>-88.756</v>
      </c>
      <c r="AX159" s="136">
        <v>-84.41</v>
      </c>
      <c r="AY159" s="136">
        <v>-95.986999999999995</v>
      </c>
      <c r="AZ159" s="102">
        <v>-330.02600000000001</v>
      </c>
      <c r="BA159" s="136">
        <v>-61.268000000000001</v>
      </c>
      <c r="BB159" s="136">
        <v>-61.415999999999997</v>
      </c>
      <c r="BC159" s="136">
        <v>-47.738999999999997</v>
      </c>
      <c r="BD159" s="136">
        <v>-75.608999999999995</v>
      </c>
      <c r="BE159" s="63">
        <v>-246.03200000000001</v>
      </c>
      <c r="BF159" s="136"/>
      <c r="BG159" s="165">
        <f t="shared" si="35"/>
        <v>-0.21229958223509438</v>
      </c>
      <c r="BH159" s="165"/>
      <c r="BI159" s="165">
        <f t="shared" si="36"/>
        <v>-0.25450722064322207</v>
      </c>
      <c r="BJ159" s="126"/>
      <c r="BK159" s="224" t="b">
        <f t="shared" si="37"/>
        <v>1</v>
      </c>
    </row>
    <row r="160" spans="1:63">
      <c r="A160" s="21" t="s">
        <v>216</v>
      </c>
      <c r="B160" s="29" t="s">
        <v>38</v>
      </c>
      <c r="C160" s="97">
        <v>0</v>
      </c>
      <c r="D160" s="97">
        <v>0</v>
      </c>
      <c r="E160" s="97">
        <v>0</v>
      </c>
      <c r="F160" s="97">
        <v>0</v>
      </c>
      <c r="G160" s="102">
        <v>0</v>
      </c>
      <c r="H160" s="97">
        <v>0</v>
      </c>
      <c r="I160" s="97">
        <v>0</v>
      </c>
      <c r="J160" s="72">
        <v>0</v>
      </c>
      <c r="K160" s="72">
        <v>0</v>
      </c>
      <c r="L160" s="102">
        <v>0</v>
      </c>
      <c r="M160" s="136">
        <v>0</v>
      </c>
      <c r="N160" s="136">
        <v>0</v>
      </c>
      <c r="O160" s="136">
        <v>0</v>
      </c>
      <c r="P160" s="136">
        <v>0</v>
      </c>
      <c r="Q160" s="102">
        <v>0</v>
      </c>
      <c r="R160" s="136">
        <v>0</v>
      </c>
      <c r="S160" s="136">
        <v>0</v>
      </c>
      <c r="T160" s="136">
        <v>0</v>
      </c>
      <c r="U160" s="136">
        <v>0</v>
      </c>
      <c r="V160" s="102">
        <v>0</v>
      </c>
      <c r="W160" s="136">
        <v>0</v>
      </c>
      <c r="X160" s="136">
        <v>0</v>
      </c>
      <c r="Y160" s="136">
        <v>0</v>
      </c>
      <c r="Z160" s="135">
        <v>0</v>
      </c>
      <c r="AA160" s="102">
        <v>0</v>
      </c>
      <c r="AB160" s="136">
        <v>0</v>
      </c>
      <c r="AC160" s="136">
        <v>0</v>
      </c>
      <c r="AD160" s="136">
        <v>0</v>
      </c>
      <c r="AE160" s="136">
        <v>0</v>
      </c>
      <c r="AF160" s="102">
        <v>0</v>
      </c>
      <c r="AG160" s="136">
        <v>0</v>
      </c>
      <c r="AH160" s="136">
        <v>0.39900000000000002</v>
      </c>
      <c r="AI160" s="136">
        <v>0.94</v>
      </c>
      <c r="AJ160" s="136">
        <v>1.5780000000000001</v>
      </c>
      <c r="AK160" s="102">
        <v>2.9169999999999998</v>
      </c>
      <c r="AL160" s="136">
        <v>1.1259999999999999</v>
      </c>
      <c r="AM160" s="136">
        <v>1.1259999999999999</v>
      </c>
      <c r="AN160" s="136">
        <v>4.7997223245832103E-2</v>
      </c>
      <c r="AO160" s="136">
        <v>4.7997223245830112E-2</v>
      </c>
      <c r="AP160" s="136">
        <v>0.49713475580358901</v>
      </c>
      <c r="AQ160" s="286">
        <v>0.4971347558035899</v>
      </c>
      <c r="AR160" s="136">
        <v>0.56811741102104096</v>
      </c>
      <c r="AS160" s="286">
        <f t="shared" si="38"/>
        <v>0.56811741102104008</v>
      </c>
      <c r="AT160" s="102">
        <v>2.23924939007046</v>
      </c>
      <c r="AU160" s="102">
        <v>2.23924939007046</v>
      </c>
      <c r="AV160" s="136">
        <v>0.39997194347857001</v>
      </c>
      <c r="AW160" s="136">
        <v>0.47781664583311301</v>
      </c>
      <c r="AX160" s="136">
        <v>0.611520622052944</v>
      </c>
      <c r="AY160" s="136">
        <v>3.4477714639558098E-4</v>
      </c>
      <c r="AZ160" s="102">
        <v>1.48965398851102</v>
      </c>
      <c r="BA160" s="136">
        <v>0</v>
      </c>
      <c r="BB160" s="136">
        <v>0</v>
      </c>
      <c r="BC160" s="136">
        <v>0</v>
      </c>
      <c r="BD160" s="136">
        <v>0</v>
      </c>
      <c r="BE160" s="63">
        <v>0</v>
      </c>
      <c r="BF160" s="136"/>
      <c r="BG160" s="165">
        <f t="shared" si="35"/>
        <v>-1</v>
      </c>
      <c r="BH160" s="165"/>
      <c r="BI160" s="165">
        <f t="shared" si="36"/>
        <v>-1</v>
      </c>
      <c r="BJ160" s="126"/>
      <c r="BK160" s="224" t="b">
        <f t="shared" si="37"/>
        <v>1</v>
      </c>
    </row>
    <row r="161" spans="1:63">
      <c r="A161" s="21" t="s">
        <v>217</v>
      </c>
      <c r="B161" s="29" t="s">
        <v>40</v>
      </c>
      <c r="C161" s="97">
        <v>0</v>
      </c>
      <c r="D161" s="97">
        <v>0</v>
      </c>
      <c r="E161" s="97">
        <v>0</v>
      </c>
      <c r="F161" s="97">
        <v>0</v>
      </c>
      <c r="G161" s="102">
        <v>0</v>
      </c>
      <c r="H161" s="97">
        <v>2.4E-2</v>
      </c>
      <c r="I161" s="97">
        <v>3.7999999999999999E-2</v>
      </c>
      <c r="J161" s="72">
        <v>0</v>
      </c>
      <c r="K161" s="72">
        <v>-0.32900000000000001</v>
      </c>
      <c r="L161" s="102">
        <v>-0.26700000000000002</v>
      </c>
      <c r="M161" s="136">
        <v>-2E-3</v>
      </c>
      <c r="N161" s="136">
        <v>-2.7E-2</v>
      </c>
      <c r="O161" s="136">
        <v>-7.6</v>
      </c>
      <c r="P161" s="136">
        <v>-3.0489999999999999</v>
      </c>
      <c r="Q161" s="102">
        <v>-10.678000000000001</v>
      </c>
      <c r="R161" s="136">
        <v>8.4000000000000005E-2</v>
      </c>
      <c r="S161" s="136">
        <v>-2.3E-2</v>
      </c>
      <c r="T161" s="136">
        <v>-3.0000000000000001E-3</v>
      </c>
      <c r="U161" s="136">
        <v>6.0000000000000001E-3</v>
      </c>
      <c r="V161" s="102">
        <v>6.4000000000000001E-2</v>
      </c>
      <c r="W161" s="136">
        <v>0</v>
      </c>
      <c r="X161" s="136">
        <v>0</v>
      </c>
      <c r="Y161" s="136">
        <v>0</v>
      </c>
      <c r="Z161" s="135">
        <v>-2.3E-2</v>
      </c>
      <c r="AA161" s="102">
        <v>-2.3E-2</v>
      </c>
      <c r="AB161" s="136">
        <v>1.1890000000000001</v>
      </c>
      <c r="AC161" s="136">
        <v>64.781000000000006</v>
      </c>
      <c r="AD161" s="136">
        <v>-0.28999999999999998</v>
      </c>
      <c r="AE161" s="136">
        <v>-0.124</v>
      </c>
      <c r="AF161" s="102">
        <v>65.555999999999997</v>
      </c>
      <c r="AG161" s="136">
        <v>0</v>
      </c>
      <c r="AH161" s="136">
        <v>-16.123999999999999</v>
      </c>
      <c r="AI161" s="136">
        <v>1.4410000000000001</v>
      </c>
      <c r="AJ161" s="136">
        <v>0.32600000000000001</v>
      </c>
      <c r="AK161" s="102">
        <v>-14.356999999999999</v>
      </c>
      <c r="AL161" s="136">
        <v>-0.23400000000000001</v>
      </c>
      <c r="AM161" s="136">
        <v>-0.23400000000000001</v>
      </c>
      <c r="AN161" s="136">
        <v>6.3780000000000001</v>
      </c>
      <c r="AO161" s="136">
        <v>6.3780000000000001</v>
      </c>
      <c r="AP161" s="136">
        <v>0.17299999999999999</v>
      </c>
      <c r="AQ161" s="286">
        <v>0.17300000000000004</v>
      </c>
      <c r="AR161" s="136">
        <v>1.113</v>
      </c>
      <c r="AS161" s="286">
        <f t="shared" si="38"/>
        <v>1.1129999999999995</v>
      </c>
      <c r="AT161" s="102">
        <v>7.43</v>
      </c>
      <c r="AU161" s="102">
        <v>7.43</v>
      </c>
      <c r="AV161" s="136">
        <v>7.3999999999999996E-2</v>
      </c>
      <c r="AW161" s="136">
        <v>0.23200000000000001</v>
      </c>
      <c r="AX161" s="136">
        <v>0.79</v>
      </c>
      <c r="AY161" s="136">
        <v>2.0009999999999999</v>
      </c>
      <c r="AZ161" s="102">
        <v>3.097</v>
      </c>
      <c r="BA161" s="136">
        <v>0</v>
      </c>
      <c r="BB161" s="136">
        <v>2.1000000000000001E-2</v>
      </c>
      <c r="BC161" s="136">
        <v>0.10299999999999999</v>
      </c>
      <c r="BD161" s="136">
        <v>1.6E-2</v>
      </c>
      <c r="BE161" s="63">
        <v>0.14000000000000001</v>
      </c>
      <c r="BF161" s="136"/>
      <c r="BG161" s="165">
        <f t="shared" si="35"/>
        <v>-0.99200399800099948</v>
      </c>
      <c r="BH161" s="165"/>
      <c r="BI161" s="165">
        <f t="shared" si="36"/>
        <v>-0.95479496286729093</v>
      </c>
      <c r="BJ161" s="126"/>
      <c r="BK161" s="224" t="b">
        <f t="shared" si="37"/>
        <v>1</v>
      </c>
    </row>
    <row r="162" spans="1:63">
      <c r="A162" s="21" t="s">
        <v>218</v>
      </c>
      <c r="B162" s="29" t="s">
        <v>42</v>
      </c>
      <c r="C162" s="97">
        <v>0</v>
      </c>
      <c r="D162" s="97">
        <v>0</v>
      </c>
      <c r="E162" s="97">
        <v>0</v>
      </c>
      <c r="F162" s="97">
        <v>0</v>
      </c>
      <c r="G162" s="102">
        <v>0</v>
      </c>
      <c r="H162" s="97">
        <v>0</v>
      </c>
      <c r="I162" s="97">
        <v>0</v>
      </c>
      <c r="J162" s="72">
        <v>0</v>
      </c>
      <c r="K162" s="72">
        <v>0</v>
      </c>
      <c r="L162" s="102">
        <v>0</v>
      </c>
      <c r="M162" s="136">
        <v>0</v>
      </c>
      <c r="N162" s="136">
        <v>0</v>
      </c>
      <c r="O162" s="136">
        <v>0</v>
      </c>
      <c r="P162" s="136">
        <v>0</v>
      </c>
      <c r="Q162" s="102">
        <v>0</v>
      </c>
      <c r="R162" s="136">
        <v>0</v>
      </c>
      <c r="S162" s="136">
        <v>0</v>
      </c>
      <c r="T162" s="136">
        <v>0</v>
      </c>
      <c r="U162" s="136">
        <v>0</v>
      </c>
      <c r="V162" s="102">
        <v>0</v>
      </c>
      <c r="W162" s="136">
        <v>0</v>
      </c>
      <c r="X162" s="136">
        <v>0</v>
      </c>
      <c r="Y162" s="136">
        <v>0</v>
      </c>
      <c r="Z162" s="135">
        <v>0</v>
      </c>
      <c r="AA162" s="102">
        <v>0</v>
      </c>
      <c r="AB162" s="136">
        <v>0</v>
      </c>
      <c r="AC162" s="136">
        <v>0</v>
      </c>
      <c r="AD162" s="136">
        <v>0</v>
      </c>
      <c r="AE162" s="136">
        <v>0</v>
      </c>
      <c r="AF162" s="102">
        <v>0</v>
      </c>
      <c r="AG162" s="136">
        <v>0</v>
      </c>
      <c r="AH162" s="136">
        <v>377.63200000000001</v>
      </c>
      <c r="AI162" s="136">
        <v>0</v>
      </c>
      <c r="AJ162" s="136">
        <v>119.233</v>
      </c>
      <c r="AK162" s="102">
        <v>496.86500000000001</v>
      </c>
      <c r="AL162" s="136">
        <v>0</v>
      </c>
      <c r="AM162" s="136">
        <v>0</v>
      </c>
      <c r="AN162" s="136">
        <v>0</v>
      </c>
      <c r="AO162" s="136">
        <v>0</v>
      </c>
      <c r="AP162" s="136">
        <v>0</v>
      </c>
      <c r="AQ162" s="286">
        <v>0</v>
      </c>
      <c r="AR162" s="136">
        <v>0</v>
      </c>
      <c r="AS162" s="286">
        <f t="shared" si="38"/>
        <v>0</v>
      </c>
      <c r="AT162" s="102">
        <v>0</v>
      </c>
      <c r="AU162" s="102">
        <v>0</v>
      </c>
      <c r="AV162" s="136">
        <v>0</v>
      </c>
      <c r="AW162" s="136">
        <v>0</v>
      </c>
      <c r="AX162" s="136">
        <v>0</v>
      </c>
      <c r="AY162" s="136">
        <v>0</v>
      </c>
      <c r="AZ162" s="102">
        <v>0</v>
      </c>
      <c r="BA162" s="136">
        <v>0</v>
      </c>
      <c r="BB162" s="136">
        <v>0</v>
      </c>
      <c r="BC162" s="136">
        <v>0</v>
      </c>
      <c r="BD162" s="136">
        <v>0</v>
      </c>
      <c r="BE162" s="63">
        <v>0</v>
      </c>
      <c r="BF162" s="136"/>
      <c r="BG162" s="165" t="str">
        <f t="shared" si="35"/>
        <v>ns</v>
      </c>
      <c r="BH162" s="165"/>
      <c r="BI162" s="165" t="str">
        <f t="shared" si="36"/>
        <v>ns</v>
      </c>
      <c r="BJ162" s="126"/>
      <c r="BK162" s="224" t="b">
        <f t="shared" si="37"/>
        <v>1</v>
      </c>
    </row>
    <row r="163" spans="1:63">
      <c r="A163" s="21" t="s">
        <v>219</v>
      </c>
      <c r="B163" s="28" t="s">
        <v>44</v>
      </c>
      <c r="C163" s="60">
        <v>88</v>
      </c>
      <c r="D163" s="60">
        <v>115</v>
      </c>
      <c r="E163" s="60">
        <v>81</v>
      </c>
      <c r="F163" s="60">
        <v>41</v>
      </c>
      <c r="G163" s="61">
        <v>325</v>
      </c>
      <c r="H163" s="60">
        <v>79.510000000000005</v>
      </c>
      <c r="I163" s="60">
        <v>93.159000000000006</v>
      </c>
      <c r="J163" s="74">
        <v>103.083</v>
      </c>
      <c r="K163" s="74">
        <v>20.797000000000001</v>
      </c>
      <c r="L163" s="61">
        <v>296.54899999999998</v>
      </c>
      <c r="M163" s="139">
        <v>84.605000000000004</v>
      </c>
      <c r="N163" s="139">
        <v>101.569</v>
      </c>
      <c r="O163" s="139">
        <v>82.162999999999997</v>
      </c>
      <c r="P163" s="139">
        <v>19.273</v>
      </c>
      <c r="Q163" s="61">
        <v>287.61</v>
      </c>
      <c r="R163" s="139">
        <v>86.888999999999996</v>
      </c>
      <c r="S163" s="139">
        <v>127.67700000000001</v>
      </c>
      <c r="T163" s="139">
        <v>92.418000000000006</v>
      </c>
      <c r="U163" s="139">
        <v>88.540999999999997</v>
      </c>
      <c r="V163" s="61">
        <v>395.52499999999998</v>
      </c>
      <c r="W163" s="139">
        <v>86.278999999999996</v>
      </c>
      <c r="X163" s="139">
        <v>119.599</v>
      </c>
      <c r="Y163" s="139">
        <v>117.33199999999999</v>
      </c>
      <c r="Z163" s="134">
        <v>106.161</v>
      </c>
      <c r="AA163" s="61">
        <v>429.37099999999998</v>
      </c>
      <c r="AB163" s="139">
        <v>68.495000000000005</v>
      </c>
      <c r="AC163" s="139">
        <v>51.140999999999998</v>
      </c>
      <c r="AD163" s="139">
        <v>93.174000000000007</v>
      </c>
      <c r="AE163" s="139">
        <v>45.008000000000003</v>
      </c>
      <c r="AF163" s="61">
        <v>257.81799999999998</v>
      </c>
      <c r="AG163" s="139">
        <v>116.474</v>
      </c>
      <c r="AH163" s="139">
        <v>479.03399999999999</v>
      </c>
      <c r="AI163" s="139">
        <v>152.68600000000001</v>
      </c>
      <c r="AJ163" s="139">
        <v>-426.90899999999999</v>
      </c>
      <c r="AK163" s="61">
        <v>321.28500000000003</v>
      </c>
      <c r="AL163" s="139">
        <v>169.04499999999999</v>
      </c>
      <c r="AM163" s="139">
        <v>169.04499999999999</v>
      </c>
      <c r="AN163" s="139">
        <v>151.76499722324598</v>
      </c>
      <c r="AO163" s="139">
        <v>151.76499722324601</v>
      </c>
      <c r="AP163" s="139">
        <v>180.47513475580399</v>
      </c>
      <c r="AQ163" s="287">
        <v>180.47513475580303</v>
      </c>
      <c r="AR163" s="139">
        <v>71.355117411021098</v>
      </c>
      <c r="AS163" s="287">
        <f t="shared" si="38"/>
        <v>71.355117411021951</v>
      </c>
      <c r="AT163" s="61">
        <v>572.64024939007095</v>
      </c>
      <c r="AU163" s="61">
        <v>572.64024939007095</v>
      </c>
      <c r="AV163" s="139">
        <v>288.80197194347897</v>
      </c>
      <c r="AW163" s="139">
        <v>274.72881664583304</v>
      </c>
      <c r="AX163" s="139">
        <v>306.35752062205302</v>
      </c>
      <c r="AY163" s="139">
        <v>120.501344777146</v>
      </c>
      <c r="AZ163" s="61">
        <v>990.38965398850996</v>
      </c>
      <c r="BA163" s="139">
        <v>331.62399999999997</v>
      </c>
      <c r="BB163" s="139">
        <v>283.90800000000002</v>
      </c>
      <c r="BC163" s="139">
        <v>318.76499999999999</v>
      </c>
      <c r="BD163" s="139">
        <v>215.94</v>
      </c>
      <c r="BE163" s="61">
        <v>1150.2370000000001</v>
      </c>
      <c r="BF163" s="512"/>
      <c r="BG163" s="165">
        <f t="shared" si="35"/>
        <v>0.79201319619592048</v>
      </c>
      <c r="BH163" s="165"/>
      <c r="BI163" s="165">
        <f t="shared" si="36"/>
        <v>0.16139844087400435</v>
      </c>
      <c r="BJ163" s="126"/>
      <c r="BK163" s="224" t="b">
        <f t="shared" si="37"/>
        <v>1</v>
      </c>
    </row>
    <row r="164" spans="1:63">
      <c r="A164" s="21" t="s">
        <v>220</v>
      </c>
      <c r="B164" s="29" t="s">
        <v>46</v>
      </c>
      <c r="C164" s="97">
        <v>-34</v>
      </c>
      <c r="D164" s="97">
        <v>-41</v>
      </c>
      <c r="E164" s="97">
        <v>-29</v>
      </c>
      <c r="F164" s="97">
        <v>-11</v>
      </c>
      <c r="G164" s="102">
        <v>-115</v>
      </c>
      <c r="H164" s="97">
        <v>-28.582999999999998</v>
      </c>
      <c r="I164" s="97">
        <v>-33.661000000000001</v>
      </c>
      <c r="J164" s="72">
        <v>-37.134</v>
      </c>
      <c r="K164" s="72">
        <v>-3.2629999999999999</v>
      </c>
      <c r="L164" s="102">
        <v>-102.64100000000001</v>
      </c>
      <c r="M164" s="136">
        <v>-29.39</v>
      </c>
      <c r="N164" s="136">
        <v>-32.874000000000002</v>
      </c>
      <c r="O164" s="136">
        <v>-28.14</v>
      </c>
      <c r="P164" s="136">
        <v>-8.907</v>
      </c>
      <c r="Q164" s="102">
        <v>-99.311000000000007</v>
      </c>
      <c r="R164" s="136">
        <v>-32.097000000000001</v>
      </c>
      <c r="S164" s="136">
        <v>-39.265999999999998</v>
      </c>
      <c r="T164" s="136">
        <v>-30.195</v>
      </c>
      <c r="U164" s="136">
        <v>-24.553999999999998</v>
      </c>
      <c r="V164" s="102">
        <v>-126.11199999999999</v>
      </c>
      <c r="W164" s="136">
        <v>-27.6</v>
      </c>
      <c r="X164" s="136">
        <v>-38.131</v>
      </c>
      <c r="Y164" s="136">
        <v>-34.911999999999999</v>
      </c>
      <c r="Z164" s="135">
        <v>-32.951999999999998</v>
      </c>
      <c r="AA164" s="102">
        <v>-133.595</v>
      </c>
      <c r="AB164" s="136">
        <v>-20.876000000000001</v>
      </c>
      <c r="AC164" s="136">
        <v>-16.643000000000001</v>
      </c>
      <c r="AD164" s="136">
        <v>-22.634</v>
      </c>
      <c r="AE164" s="136">
        <v>-7.8970000000000002</v>
      </c>
      <c r="AF164" s="102">
        <v>-68.05</v>
      </c>
      <c r="AG164" s="136">
        <v>-33.896999999999998</v>
      </c>
      <c r="AH164" s="136">
        <v>-0.14499999999999999</v>
      </c>
      <c r="AI164" s="136">
        <v>-45.365000000000002</v>
      </c>
      <c r="AJ164" s="136">
        <v>351.20600000000002</v>
      </c>
      <c r="AK164" s="102">
        <v>271.79899999999998</v>
      </c>
      <c r="AL164" s="136">
        <v>-48.085000000000001</v>
      </c>
      <c r="AM164" s="136">
        <v>-48.085000000000001</v>
      </c>
      <c r="AN164" s="136">
        <v>-39.690999999999995</v>
      </c>
      <c r="AO164" s="136">
        <v>-39.690999999999995</v>
      </c>
      <c r="AP164" s="136">
        <v>-51.547000000000004</v>
      </c>
      <c r="AQ164" s="286">
        <v>-51.547000000000011</v>
      </c>
      <c r="AR164" s="136">
        <v>121.31400000000001</v>
      </c>
      <c r="AS164" s="286">
        <f t="shared" si="38"/>
        <v>121.31400000000001</v>
      </c>
      <c r="AT164" s="102">
        <v>-18.009</v>
      </c>
      <c r="AU164" s="102">
        <v>-18.009</v>
      </c>
      <c r="AV164" s="136">
        <v>-83.426000000000002</v>
      </c>
      <c r="AW164" s="136">
        <v>-81.861000000000004</v>
      </c>
      <c r="AX164" s="136">
        <v>-93.198000000000008</v>
      </c>
      <c r="AY164" s="136">
        <v>-37.594000000000001</v>
      </c>
      <c r="AZ164" s="102">
        <v>-296.07900000000001</v>
      </c>
      <c r="BA164" s="136">
        <v>-99.733999999999995</v>
      </c>
      <c r="BB164" s="136">
        <v>-86.646000000000001</v>
      </c>
      <c r="BC164" s="136">
        <v>-107.913</v>
      </c>
      <c r="BD164" s="136">
        <v>-71.563999999999993</v>
      </c>
      <c r="BE164" s="63">
        <v>-365.85700000000003</v>
      </c>
      <c r="BF164" s="136"/>
      <c r="BG164" s="165">
        <f t="shared" si="35"/>
        <v>0.90360163855934439</v>
      </c>
      <c r="BH164" s="165"/>
      <c r="BI164" s="165">
        <f t="shared" si="36"/>
        <v>0.23567358711695197</v>
      </c>
      <c r="BJ164" s="126"/>
      <c r="BK164" s="224" t="b">
        <f t="shared" si="37"/>
        <v>1</v>
      </c>
    </row>
    <row r="165" spans="1:63">
      <c r="A165" s="21" t="s">
        <v>221</v>
      </c>
      <c r="B165" s="29" t="s">
        <v>48</v>
      </c>
      <c r="C165" s="97">
        <v>0</v>
      </c>
      <c r="D165" s="97">
        <v>0</v>
      </c>
      <c r="E165" s="97">
        <v>0</v>
      </c>
      <c r="F165" s="97">
        <v>0</v>
      </c>
      <c r="G165" s="102">
        <v>0</v>
      </c>
      <c r="H165" s="97">
        <v>0</v>
      </c>
      <c r="I165" s="97">
        <v>0</v>
      </c>
      <c r="J165" s="72">
        <v>0</v>
      </c>
      <c r="K165" s="72">
        <v>0</v>
      </c>
      <c r="L165" s="102">
        <v>0</v>
      </c>
      <c r="M165" s="136">
        <v>0</v>
      </c>
      <c r="N165" s="136">
        <v>0</v>
      </c>
      <c r="O165" s="136">
        <v>0</v>
      </c>
      <c r="P165" s="136">
        <v>0</v>
      </c>
      <c r="Q165" s="102">
        <v>0</v>
      </c>
      <c r="R165" s="136">
        <v>0</v>
      </c>
      <c r="S165" s="136">
        <v>0</v>
      </c>
      <c r="T165" s="136">
        <v>0</v>
      </c>
      <c r="U165" s="136">
        <v>0</v>
      </c>
      <c r="V165" s="102">
        <v>0</v>
      </c>
      <c r="W165" s="136">
        <v>0</v>
      </c>
      <c r="X165" s="136">
        <v>0</v>
      </c>
      <c r="Y165" s="136">
        <v>0</v>
      </c>
      <c r="Z165" s="135">
        <v>0</v>
      </c>
      <c r="AA165" s="102">
        <v>0</v>
      </c>
      <c r="AB165" s="136">
        <v>0</v>
      </c>
      <c r="AC165" s="136">
        <v>0</v>
      </c>
      <c r="AD165" s="136">
        <v>0</v>
      </c>
      <c r="AE165" s="136">
        <v>0</v>
      </c>
      <c r="AF165" s="102">
        <v>0</v>
      </c>
      <c r="AG165" s="136">
        <v>0</v>
      </c>
      <c r="AH165" s="136">
        <v>0</v>
      </c>
      <c r="AI165" s="136">
        <v>0</v>
      </c>
      <c r="AJ165" s="136">
        <v>0</v>
      </c>
      <c r="AK165" s="102">
        <v>0</v>
      </c>
      <c r="AL165" s="136">
        <v>0</v>
      </c>
      <c r="AM165" s="136">
        <v>0</v>
      </c>
      <c r="AN165" s="136">
        <v>0</v>
      </c>
      <c r="AO165" s="136">
        <v>0</v>
      </c>
      <c r="AP165" s="136">
        <v>0</v>
      </c>
      <c r="AQ165" s="286">
        <v>0</v>
      </c>
      <c r="AR165" s="136">
        <v>0</v>
      </c>
      <c r="AS165" s="286">
        <f t="shared" si="38"/>
        <v>0</v>
      </c>
      <c r="AT165" s="102">
        <v>0</v>
      </c>
      <c r="AU165" s="102">
        <v>0</v>
      </c>
      <c r="AV165" s="136">
        <v>0</v>
      </c>
      <c r="AW165" s="136">
        <v>0</v>
      </c>
      <c r="AX165" s="136">
        <v>0</v>
      </c>
      <c r="AY165" s="136">
        <v>0</v>
      </c>
      <c r="AZ165" s="102">
        <v>0</v>
      </c>
      <c r="BA165" s="136">
        <v>0</v>
      </c>
      <c r="BB165" s="136">
        <v>0</v>
      </c>
      <c r="BC165" s="136">
        <v>0</v>
      </c>
      <c r="BD165" s="136">
        <v>0</v>
      </c>
      <c r="BE165" s="63">
        <v>0</v>
      </c>
      <c r="BF165" s="136"/>
      <c r="BG165" s="165" t="str">
        <f t="shared" si="35"/>
        <v>ns</v>
      </c>
      <c r="BH165" s="165"/>
      <c r="BI165" s="165" t="str">
        <f t="shared" si="36"/>
        <v>ns</v>
      </c>
      <c r="BJ165" s="126"/>
      <c r="BK165" s="224" t="b">
        <f t="shared" si="37"/>
        <v>1</v>
      </c>
    </row>
    <row r="166" spans="1:63">
      <c r="A166" s="21" t="s">
        <v>222</v>
      </c>
      <c r="B166" s="28" t="s">
        <v>50</v>
      </c>
      <c r="C166" s="60">
        <v>54</v>
      </c>
      <c r="D166" s="60">
        <v>74</v>
      </c>
      <c r="E166" s="60">
        <v>52</v>
      </c>
      <c r="F166" s="60">
        <v>30</v>
      </c>
      <c r="G166" s="61">
        <v>210</v>
      </c>
      <c r="H166" s="60">
        <v>50.927</v>
      </c>
      <c r="I166" s="60">
        <v>59.497999999999998</v>
      </c>
      <c r="J166" s="74">
        <v>65.948999999999998</v>
      </c>
      <c r="K166" s="74">
        <v>17.533999999999999</v>
      </c>
      <c r="L166" s="61">
        <v>193.90799999999999</v>
      </c>
      <c r="M166" s="139">
        <v>55.215000000000003</v>
      </c>
      <c r="N166" s="139">
        <v>68.694999999999993</v>
      </c>
      <c r="O166" s="139">
        <v>54.023000000000003</v>
      </c>
      <c r="P166" s="139">
        <v>10.366</v>
      </c>
      <c r="Q166" s="61">
        <v>188.29900000000001</v>
      </c>
      <c r="R166" s="139">
        <v>54.792000000000002</v>
      </c>
      <c r="S166" s="139">
        <v>88.411000000000001</v>
      </c>
      <c r="T166" s="139">
        <v>62.222999999999999</v>
      </c>
      <c r="U166" s="139">
        <v>63.987000000000002</v>
      </c>
      <c r="V166" s="61">
        <v>269.41300000000001</v>
      </c>
      <c r="W166" s="139">
        <v>58.679000000000002</v>
      </c>
      <c r="X166" s="139">
        <v>81.468000000000004</v>
      </c>
      <c r="Y166" s="139">
        <v>82.42</v>
      </c>
      <c r="Z166" s="134">
        <v>73.209000000000003</v>
      </c>
      <c r="AA166" s="61">
        <v>295.77600000000001</v>
      </c>
      <c r="AB166" s="139">
        <v>47.619</v>
      </c>
      <c r="AC166" s="139">
        <v>34.497999999999998</v>
      </c>
      <c r="AD166" s="139">
        <v>70.540000000000006</v>
      </c>
      <c r="AE166" s="139">
        <v>37.110999999999997</v>
      </c>
      <c r="AF166" s="61">
        <v>189.768</v>
      </c>
      <c r="AG166" s="139">
        <v>82.576999999999998</v>
      </c>
      <c r="AH166" s="139">
        <v>478.88900000000001</v>
      </c>
      <c r="AI166" s="139">
        <v>107.321</v>
      </c>
      <c r="AJ166" s="139">
        <v>-75.703000000000003</v>
      </c>
      <c r="AK166" s="61">
        <v>593.08399999999995</v>
      </c>
      <c r="AL166" s="139">
        <v>120.96</v>
      </c>
      <c r="AM166" s="139">
        <v>120.96</v>
      </c>
      <c r="AN166" s="139">
        <v>112.073997223246</v>
      </c>
      <c r="AO166" s="139">
        <v>112.073997223246</v>
      </c>
      <c r="AP166" s="139">
        <v>128.928134755804</v>
      </c>
      <c r="AQ166" s="287">
        <v>128.928134755803</v>
      </c>
      <c r="AR166" s="139">
        <v>192.66911741102101</v>
      </c>
      <c r="AS166" s="287">
        <f t="shared" si="38"/>
        <v>192.66911741102194</v>
      </c>
      <c r="AT166" s="61">
        <v>554.63124939007093</v>
      </c>
      <c r="AU166" s="61">
        <v>554.63124939007093</v>
      </c>
      <c r="AV166" s="139">
        <v>205.37597194347899</v>
      </c>
      <c r="AW166" s="139">
        <v>192.86781664583299</v>
      </c>
      <c r="AX166" s="139">
        <v>213.15952062205301</v>
      </c>
      <c r="AY166" s="139">
        <v>82.907344777146392</v>
      </c>
      <c r="AZ166" s="61">
        <v>694.31065398851104</v>
      </c>
      <c r="BA166" s="139">
        <v>231.89</v>
      </c>
      <c r="BB166" s="139">
        <v>197.262</v>
      </c>
      <c r="BC166" s="139">
        <v>210.85199999999998</v>
      </c>
      <c r="BD166" s="139">
        <v>144.376</v>
      </c>
      <c r="BE166" s="61">
        <v>784.38</v>
      </c>
      <c r="BF166" s="512"/>
      <c r="BG166" s="165">
        <f t="shared" si="35"/>
        <v>0.74141386855507641</v>
      </c>
      <c r="BH166" s="165"/>
      <c r="BI166" s="165">
        <f t="shared" si="36"/>
        <v>0.12972485082013363</v>
      </c>
      <c r="BJ166" s="126"/>
      <c r="BK166" s="224" t="b">
        <f t="shared" si="37"/>
        <v>1</v>
      </c>
    </row>
    <row r="167" spans="1:63">
      <c r="A167" s="21" t="s">
        <v>223</v>
      </c>
      <c r="B167" s="29" t="s">
        <v>52</v>
      </c>
      <c r="C167" s="97">
        <v>-15</v>
      </c>
      <c r="D167" s="97">
        <v>-20</v>
      </c>
      <c r="E167" s="97">
        <v>-14</v>
      </c>
      <c r="F167" s="97">
        <v>-8</v>
      </c>
      <c r="G167" s="102">
        <v>-57</v>
      </c>
      <c r="H167" s="97">
        <v>-13.4331982446975</v>
      </c>
      <c r="I167" s="97">
        <v>-16.2409922091779</v>
      </c>
      <c r="J167" s="97">
        <v>-17.779990032488801</v>
      </c>
      <c r="K167" s="97">
        <v>-5.5053760705783796</v>
      </c>
      <c r="L167" s="102">
        <v>-52.959556556942502</v>
      </c>
      <c r="M167" s="136">
        <v>-14.983352194575501</v>
      </c>
      <c r="N167" s="136">
        <v>-18.891425122376202</v>
      </c>
      <c r="O167" s="136">
        <v>-15.696063545781399</v>
      </c>
      <c r="P167" s="136">
        <v>-3.7778193997184202</v>
      </c>
      <c r="Q167" s="102">
        <v>-53.348660262451503</v>
      </c>
      <c r="R167" s="136">
        <v>-15.3163885907012</v>
      </c>
      <c r="S167" s="136">
        <v>-24.629903931989301</v>
      </c>
      <c r="T167" s="136">
        <v>-17.3357747384117</v>
      </c>
      <c r="U167" s="136">
        <v>-17.4230941342012</v>
      </c>
      <c r="V167" s="102">
        <v>-74.705161395303406</v>
      </c>
      <c r="W167" s="136">
        <v>-16.020144910032499</v>
      </c>
      <c r="X167" s="136">
        <v>-22.132253434965101</v>
      </c>
      <c r="Y167" s="136">
        <v>-21.952775170194201</v>
      </c>
      <c r="Z167" s="135">
        <v>-19.552893329461199</v>
      </c>
      <c r="AA167" s="102">
        <v>-79.658066844653007</v>
      </c>
      <c r="AB167" s="136">
        <v>-13.238234856172101</v>
      </c>
      <c r="AC167" s="136">
        <v>-9.5107403837745501</v>
      </c>
      <c r="AD167" s="136">
        <v>-18.7262536340134</v>
      </c>
      <c r="AE167" s="136">
        <v>-10.446743430259399</v>
      </c>
      <c r="AF167" s="102">
        <v>-51.921972304219501</v>
      </c>
      <c r="AG167" s="136">
        <v>-21.846483832435801</v>
      </c>
      <c r="AH167" s="136">
        <v>-119.567780629975</v>
      </c>
      <c r="AI167" s="136">
        <v>-21.3253436212606</v>
      </c>
      <c r="AJ167" s="136">
        <v>18.6090235196545</v>
      </c>
      <c r="AK167" s="102">
        <v>-144.130584564017</v>
      </c>
      <c r="AL167" s="136">
        <v>-29.678574180197899</v>
      </c>
      <c r="AM167" s="136">
        <v>-29.678574180197899</v>
      </c>
      <c r="AN167" s="136">
        <v>-21.591318048342298</v>
      </c>
      <c r="AO167" s="136">
        <v>-21.591318048342202</v>
      </c>
      <c r="AP167" s="136">
        <v>-28.376037159767101</v>
      </c>
      <c r="AQ167" s="286">
        <v>-28.376037159767193</v>
      </c>
      <c r="AR167" s="136">
        <v>-42.410928744709601</v>
      </c>
      <c r="AS167" s="286">
        <f t="shared" si="38"/>
        <v>-42.410928744709707</v>
      </c>
      <c r="AT167" s="102">
        <v>-122.056858133017</v>
      </c>
      <c r="AU167" s="102">
        <v>-122.056858133017</v>
      </c>
      <c r="AV167" s="136">
        <v>-45.5919305247605</v>
      </c>
      <c r="AW167" s="136">
        <v>-42.853664108457302</v>
      </c>
      <c r="AX167" s="136">
        <v>-47.433579924436799</v>
      </c>
      <c r="AY167" s="136">
        <v>-18.852483622411</v>
      </c>
      <c r="AZ167" s="102">
        <v>-154.73165818006601</v>
      </c>
      <c r="BA167" s="136">
        <v>-51.895338082704399</v>
      </c>
      <c r="BB167" s="136">
        <v>-44.277648940719999</v>
      </c>
      <c r="BC167" s="136">
        <v>-47.281854022532499</v>
      </c>
      <c r="BD167" s="136">
        <v>-32.725021676945502</v>
      </c>
      <c r="BE167" s="63">
        <v>-176.17986272290199</v>
      </c>
      <c r="BF167" s="136"/>
      <c r="BG167" s="165">
        <f t="shared" si="35"/>
        <v>0.73584671029993309</v>
      </c>
      <c r="BH167" s="165"/>
      <c r="BI167" s="165">
        <f t="shared" si="36"/>
        <v>0.13861548951977265</v>
      </c>
      <c r="BJ167" s="126"/>
      <c r="BK167" s="224" t="b">
        <f t="shared" si="37"/>
        <v>1</v>
      </c>
    </row>
    <row r="168" spans="1:63">
      <c r="A168" s="21" t="s">
        <v>224</v>
      </c>
      <c r="B168" s="36" t="s">
        <v>54</v>
      </c>
      <c r="C168" s="61">
        <v>39</v>
      </c>
      <c r="D168" s="61">
        <v>54</v>
      </c>
      <c r="E168" s="61">
        <v>38</v>
      </c>
      <c r="F168" s="61">
        <v>22</v>
      </c>
      <c r="G168" s="61">
        <v>153</v>
      </c>
      <c r="H168" s="61">
        <v>37.493801755302499</v>
      </c>
      <c r="I168" s="61">
        <v>43.257007790822101</v>
      </c>
      <c r="J168" s="75">
        <v>48.169009967511201</v>
      </c>
      <c r="K168" s="75">
        <v>12.028623929421601</v>
      </c>
      <c r="L168" s="61">
        <v>140.94844344305699</v>
      </c>
      <c r="M168" s="140">
        <v>40.231647805424501</v>
      </c>
      <c r="N168" s="140">
        <v>49.803574877623802</v>
      </c>
      <c r="O168" s="140">
        <v>38.326936454218597</v>
      </c>
      <c r="P168" s="140">
        <v>6.5881806002815999</v>
      </c>
      <c r="Q168" s="61">
        <v>134.95033973754801</v>
      </c>
      <c r="R168" s="140">
        <v>39.4756114092988</v>
      </c>
      <c r="S168" s="140">
        <v>63.781096068010598</v>
      </c>
      <c r="T168" s="140">
        <v>44.887225261588299</v>
      </c>
      <c r="U168" s="140">
        <v>46.563905865798802</v>
      </c>
      <c r="V168" s="61">
        <v>194.707838604697</v>
      </c>
      <c r="W168" s="140">
        <v>42.658855089967503</v>
      </c>
      <c r="X168" s="140">
        <v>59.335746565034903</v>
      </c>
      <c r="Y168" s="140">
        <v>60.467224829805801</v>
      </c>
      <c r="Z168" s="137">
        <v>53.656106670538797</v>
      </c>
      <c r="AA168" s="61">
        <v>216.117933155347</v>
      </c>
      <c r="AB168" s="140">
        <v>34.380765143827901</v>
      </c>
      <c r="AC168" s="140">
        <v>24.987259616225501</v>
      </c>
      <c r="AD168" s="140">
        <v>51.813746365986603</v>
      </c>
      <c r="AE168" s="140">
        <v>26.664256569740601</v>
      </c>
      <c r="AF168" s="61">
        <v>137.846027695781</v>
      </c>
      <c r="AG168" s="140">
        <v>60.730516167564303</v>
      </c>
      <c r="AH168" s="140">
        <v>359.32121937002501</v>
      </c>
      <c r="AI168" s="140">
        <v>85.995656378739397</v>
      </c>
      <c r="AJ168" s="140">
        <v>-57.093976480345503</v>
      </c>
      <c r="AK168" s="61">
        <v>448.953415435983</v>
      </c>
      <c r="AL168" s="140">
        <v>91.281425819802095</v>
      </c>
      <c r="AM168" s="140">
        <v>91.281425819802095</v>
      </c>
      <c r="AN168" s="140">
        <v>90.482679174903595</v>
      </c>
      <c r="AO168" s="140">
        <v>90.482679174903907</v>
      </c>
      <c r="AP168" s="140">
        <v>100.55209759603599</v>
      </c>
      <c r="AQ168" s="287">
        <v>100.55209759603596</v>
      </c>
      <c r="AR168" s="140">
        <v>150.25818866631099</v>
      </c>
      <c r="AS168" s="287">
        <f t="shared" si="38"/>
        <v>150.25818866631104</v>
      </c>
      <c r="AT168" s="61">
        <v>432.574391257054</v>
      </c>
      <c r="AU168" s="61">
        <v>432.57439125705304</v>
      </c>
      <c r="AV168" s="140">
        <v>159.784041418718</v>
      </c>
      <c r="AW168" s="140">
        <v>150.01415253737599</v>
      </c>
      <c r="AX168" s="140">
        <v>165.72594069761601</v>
      </c>
      <c r="AY168" s="140">
        <v>64.054861154735391</v>
      </c>
      <c r="AZ168" s="61">
        <v>539.57899580844503</v>
      </c>
      <c r="BA168" s="140">
        <v>179.99466191729599</v>
      </c>
      <c r="BB168" s="140">
        <v>152.98435105928002</v>
      </c>
      <c r="BC168" s="140">
        <v>163.570145977468</v>
      </c>
      <c r="BD168" s="140">
        <v>111.65097832305401</v>
      </c>
      <c r="BE168" s="61">
        <v>608.20013727709807</v>
      </c>
      <c r="BF168" s="513"/>
      <c r="BG168" s="165">
        <f t="shared" si="35"/>
        <v>0.74305238213446612</v>
      </c>
      <c r="BH168" s="165"/>
      <c r="BI168" s="165">
        <f t="shared" si="36"/>
        <v>0.12717533855416074</v>
      </c>
      <c r="BJ168" s="126"/>
      <c r="BK168" s="224" t="b">
        <f t="shared" si="37"/>
        <v>1</v>
      </c>
    </row>
    <row r="169" spans="1:63">
      <c r="A169" s="21"/>
      <c r="B169" s="84"/>
      <c r="C169" s="84"/>
      <c r="D169" s="84"/>
      <c r="E169" s="84"/>
      <c r="F169" s="84"/>
      <c r="G169" s="84"/>
      <c r="H169" s="97"/>
      <c r="I169" s="97"/>
      <c r="J169" s="97"/>
      <c r="K169" s="97"/>
      <c r="L169" s="84"/>
      <c r="M169" s="135"/>
      <c r="N169" s="135"/>
      <c r="O169" s="135"/>
      <c r="P169" s="135"/>
      <c r="Q169" s="84"/>
      <c r="R169" s="135"/>
      <c r="S169" s="135"/>
      <c r="T169" s="135"/>
      <c r="U169" s="135"/>
      <c r="V169" s="84"/>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21"/>
      <c r="AT169" s="135"/>
      <c r="AU169" s="135"/>
      <c r="AV169" s="135"/>
      <c r="AW169" s="135"/>
      <c r="AX169" s="135"/>
      <c r="AY169" s="135"/>
      <c r="AZ169" s="135"/>
      <c r="BA169" s="135"/>
      <c r="BB169" s="135"/>
      <c r="BC169" s="135"/>
      <c r="BD169" s="135"/>
      <c r="BE169" s="421"/>
      <c r="BF169" s="135"/>
      <c r="BG169" s="165"/>
      <c r="BH169" s="165"/>
      <c r="BI169" s="165"/>
      <c r="BJ169" s="126"/>
      <c r="BK169" s="224"/>
    </row>
    <row r="170" spans="1:63" ht="16.5" thickBot="1">
      <c r="A170" s="21"/>
      <c r="B170" s="98" t="s">
        <v>225</v>
      </c>
      <c r="C170" s="99"/>
      <c r="D170" s="99"/>
      <c r="E170" s="99"/>
      <c r="F170" s="99"/>
      <c r="G170" s="99"/>
      <c r="H170" s="150"/>
      <c r="I170" s="150"/>
      <c r="J170" s="150"/>
      <c r="K170" s="150"/>
      <c r="L170" s="99"/>
      <c r="M170" s="151"/>
      <c r="N170" s="151"/>
      <c r="O170" s="151"/>
      <c r="P170" s="151"/>
      <c r="Q170" s="99"/>
      <c r="R170" s="151"/>
      <c r="S170" s="151"/>
      <c r="T170" s="151"/>
      <c r="U170" s="151"/>
      <c r="V170" s="99"/>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22"/>
      <c r="AT170" s="151"/>
      <c r="AU170" s="151"/>
      <c r="AV170" s="151"/>
      <c r="AW170" s="151"/>
      <c r="AX170" s="151"/>
      <c r="AY170" s="151"/>
      <c r="AZ170" s="151"/>
      <c r="BA170" s="151"/>
      <c r="BB170" s="151"/>
      <c r="BC170" s="151"/>
      <c r="BD170" s="151"/>
      <c r="BE170" s="422"/>
      <c r="BF170" s="516"/>
      <c r="BG170" s="378"/>
      <c r="BH170" s="378"/>
      <c r="BI170" s="520"/>
      <c r="BJ170" s="378"/>
      <c r="BK170" s="378"/>
    </row>
    <row r="171" spans="1:63">
      <c r="A171" s="21"/>
      <c r="B171" s="84"/>
      <c r="C171" s="84"/>
      <c r="D171" s="84"/>
      <c r="E171" s="84"/>
      <c r="F171" s="84"/>
      <c r="G171" s="84"/>
      <c r="H171" s="97"/>
      <c r="I171" s="97"/>
      <c r="J171" s="97"/>
      <c r="K171" s="97"/>
      <c r="L171" s="84"/>
      <c r="M171" s="135"/>
      <c r="N171" s="135"/>
      <c r="O171" s="135"/>
      <c r="P171" s="135"/>
      <c r="Q171" s="84"/>
      <c r="R171" s="135"/>
      <c r="S171" s="135"/>
      <c r="T171" s="135"/>
      <c r="U171" s="135"/>
      <c r="V171" s="84"/>
      <c r="W171" s="135"/>
      <c r="X171" s="135"/>
      <c r="Y171" s="135"/>
      <c r="Z171" s="135"/>
      <c r="AA171" s="135"/>
      <c r="AB171" s="135"/>
      <c r="AC171" s="135"/>
      <c r="AD171" s="135"/>
      <c r="AE171" s="135"/>
      <c r="AF171" s="135"/>
      <c r="AG171" s="135"/>
      <c r="AH171" s="135"/>
      <c r="AI171" s="135"/>
      <c r="AJ171" s="135"/>
      <c r="AK171" s="135"/>
      <c r="AL171" s="135"/>
      <c r="AM171" s="153" t="s">
        <v>596</v>
      </c>
      <c r="AN171" s="135"/>
      <c r="AO171" s="153" t="s">
        <v>596</v>
      </c>
      <c r="AP171" s="135"/>
      <c r="AQ171" s="138" t="str">
        <f>+$AM$13</f>
        <v>IFRS 17</v>
      </c>
      <c r="AR171" s="135"/>
      <c r="AS171" s="418" t="str">
        <f>+$AM$13</f>
        <v>IFRS 17</v>
      </c>
      <c r="AT171" s="135"/>
      <c r="AU171" s="138" t="s">
        <v>596</v>
      </c>
      <c r="AV171" s="135"/>
      <c r="AW171" s="135"/>
      <c r="AX171" s="135"/>
      <c r="AY171" s="135"/>
      <c r="AZ171" s="135"/>
      <c r="BA171" s="135"/>
      <c r="BB171" s="135"/>
      <c r="BC171" s="135"/>
      <c r="BD171" s="135"/>
      <c r="BE171" s="421"/>
      <c r="BF171" s="135"/>
      <c r="BG171" s="168"/>
      <c r="BH171" s="168"/>
      <c r="BI171" s="168"/>
      <c r="BJ171" s="126"/>
      <c r="BK171" s="224"/>
    </row>
    <row r="172" spans="1:63" ht="25.5">
      <c r="A172" s="21"/>
      <c r="B172" s="100" t="s">
        <v>24</v>
      </c>
      <c r="C172" s="101" t="s">
        <v>100</v>
      </c>
      <c r="D172" s="101" t="s">
        <v>101</v>
      </c>
      <c r="E172" s="101" t="s">
        <v>102</v>
      </c>
      <c r="F172" s="101" t="s">
        <v>103</v>
      </c>
      <c r="G172" s="101" t="s">
        <v>104</v>
      </c>
      <c r="H172" s="152" t="s">
        <v>483</v>
      </c>
      <c r="I172" s="152" t="s">
        <v>484</v>
      </c>
      <c r="J172" s="152" t="s">
        <v>485</v>
      </c>
      <c r="K172" s="152" t="s">
        <v>486</v>
      </c>
      <c r="L172" s="101" t="s">
        <v>487</v>
      </c>
      <c r="M172" s="153" t="s">
        <v>488</v>
      </c>
      <c r="N172" s="153" t="s">
        <v>489</v>
      </c>
      <c r="O172" s="153" t="s">
        <v>490</v>
      </c>
      <c r="P172" s="153" t="s">
        <v>491</v>
      </c>
      <c r="Q172" s="101" t="s">
        <v>492</v>
      </c>
      <c r="R172" s="153" t="s">
        <v>493</v>
      </c>
      <c r="S172" s="153" t="s">
        <v>494</v>
      </c>
      <c r="T172" s="153" t="s">
        <v>495</v>
      </c>
      <c r="U172" s="153" t="s">
        <v>496</v>
      </c>
      <c r="V172" s="101" t="s">
        <v>497</v>
      </c>
      <c r="W172" s="153" t="s">
        <v>498</v>
      </c>
      <c r="X172" s="153" t="s">
        <v>499</v>
      </c>
      <c r="Y172" s="153" t="s">
        <v>500</v>
      </c>
      <c r="Z172" s="153" t="s">
        <v>501</v>
      </c>
      <c r="AA172" s="153" t="s">
        <v>502</v>
      </c>
      <c r="AB172" s="153" t="s">
        <v>503</v>
      </c>
      <c r="AC172" s="153" t="s">
        <v>504</v>
      </c>
      <c r="AD172" s="153" t="s">
        <v>505</v>
      </c>
      <c r="AE172" s="153" t="s">
        <v>506</v>
      </c>
      <c r="AF172" s="153" t="s">
        <v>507</v>
      </c>
      <c r="AG172" s="153" t="s">
        <v>508</v>
      </c>
      <c r="AH172" s="153" t="s">
        <v>509</v>
      </c>
      <c r="AI172" s="153" t="s">
        <v>510</v>
      </c>
      <c r="AJ172" s="153" t="s">
        <v>511</v>
      </c>
      <c r="AK172" s="153" t="s">
        <v>512</v>
      </c>
      <c r="AL172" s="153" t="s">
        <v>513</v>
      </c>
      <c r="AM172" s="153" t="s">
        <v>513</v>
      </c>
      <c r="AN172" s="153" t="s">
        <v>570</v>
      </c>
      <c r="AO172" s="153" t="s">
        <v>570</v>
      </c>
      <c r="AP172" s="153" t="s">
        <v>574</v>
      </c>
      <c r="AQ172" s="153" t="s">
        <v>574</v>
      </c>
      <c r="AR172" s="153" t="s">
        <v>599</v>
      </c>
      <c r="AS172" s="423" t="str">
        <f>AS153</f>
        <v>Q4-22
Stated</v>
      </c>
      <c r="AT172" s="153" t="s">
        <v>600</v>
      </c>
      <c r="AU172" s="138" t="s">
        <v>600</v>
      </c>
      <c r="AV172" s="153" t="s">
        <v>605</v>
      </c>
      <c r="AW172" s="153" t="s">
        <v>614</v>
      </c>
      <c r="AX172" s="153" t="s">
        <v>620</v>
      </c>
      <c r="AY172" s="153" t="s">
        <v>627</v>
      </c>
      <c r="AZ172" s="153" t="s">
        <v>628</v>
      </c>
      <c r="BA172" s="153" t="s">
        <v>647</v>
      </c>
      <c r="BB172" s="153" t="s">
        <v>644</v>
      </c>
      <c r="BC172" s="153" t="s">
        <v>654</v>
      </c>
      <c r="BD172" s="153" t="str">
        <f>BD$14</f>
        <v>Q4-24
Stated</v>
      </c>
      <c r="BE172" s="423" t="str">
        <f t="shared" ref="BE172" si="39">BE$14</f>
        <v>FY-2024
Stated</v>
      </c>
      <c r="BF172" s="153"/>
      <c r="BG172" s="379" t="str">
        <f>LEFT($AY:$AY,2)&amp;"/"&amp;LEFT(BD:BD,2)</f>
        <v>Q4/Q4</v>
      </c>
      <c r="BH172" s="379"/>
      <c r="BI172" s="379" t="str">
        <f>LEFT($AK:$AK,2)&amp;"/"&amp;LEFT(BE:BE,2)</f>
        <v>FY/FY</v>
      </c>
      <c r="BJ172" s="126"/>
      <c r="BK172" s="224"/>
    </row>
    <row r="173" spans="1:63">
      <c r="A173" s="21"/>
      <c r="B173" s="26"/>
      <c r="C173" s="84"/>
      <c r="D173" s="84"/>
      <c r="E173" s="84"/>
      <c r="F173" s="84"/>
      <c r="G173" s="84"/>
      <c r="H173" s="97"/>
      <c r="I173" s="97"/>
      <c r="J173" s="97"/>
      <c r="K173" s="97"/>
      <c r="L173" s="84"/>
      <c r="M173" s="135"/>
      <c r="N173" s="135"/>
      <c r="O173" s="135"/>
      <c r="P173" s="135"/>
      <c r="Q173" s="84"/>
      <c r="R173" s="135"/>
      <c r="S173" s="135"/>
      <c r="T173" s="135"/>
      <c r="U173" s="135"/>
      <c r="V173" s="84"/>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21"/>
      <c r="AT173" s="135"/>
      <c r="AU173" s="135"/>
      <c r="AV173" s="135"/>
      <c r="AW173" s="135"/>
      <c r="AX173" s="135"/>
      <c r="AY173" s="135"/>
      <c r="AZ173" s="135"/>
      <c r="BA173" s="135"/>
      <c r="BB173" s="135"/>
      <c r="BC173" s="135"/>
      <c r="BD173" s="135"/>
      <c r="BE173" s="421"/>
      <c r="BF173" s="135"/>
      <c r="BG173" s="348"/>
      <c r="BH173" s="348"/>
      <c r="BI173" s="348"/>
      <c r="BJ173" s="126"/>
      <c r="BK173" s="224"/>
    </row>
    <row r="174" spans="1:63">
      <c r="A174" s="21" t="s">
        <v>226</v>
      </c>
      <c r="B174" s="28" t="s">
        <v>26</v>
      </c>
      <c r="C174" s="60">
        <v>226</v>
      </c>
      <c r="D174" s="60">
        <v>244</v>
      </c>
      <c r="E174" s="60">
        <v>230</v>
      </c>
      <c r="F174" s="60">
        <v>233</v>
      </c>
      <c r="G174" s="61">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4">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182.016332978127</v>
      </c>
      <c r="AJ174" s="139">
        <v>227.26745456505199</v>
      </c>
      <c r="AK174" s="61">
        <v>833.68624582899599</v>
      </c>
      <c r="AL174" s="139">
        <v>167.562129337106</v>
      </c>
      <c r="AM174" s="139">
        <v>167.562129337106</v>
      </c>
      <c r="AN174" s="139">
        <v>190.25629569472</v>
      </c>
      <c r="AO174" s="139">
        <v>190.25629569472</v>
      </c>
      <c r="AP174" s="139">
        <v>186.162983270935</v>
      </c>
      <c r="AQ174" s="287">
        <v>186.162983270935</v>
      </c>
      <c r="AR174" s="139">
        <v>212.22116386943799</v>
      </c>
      <c r="AS174" s="287">
        <f>AU174-AM174-AO174-AQ174</f>
        <v>212.22116386943793</v>
      </c>
      <c r="AT174" s="61">
        <v>756.20257217219898</v>
      </c>
      <c r="AU174" s="61">
        <v>756.20257217219898</v>
      </c>
      <c r="AV174" s="139">
        <v>208.076894679943</v>
      </c>
      <c r="AW174" s="139">
        <v>222.316241624724</v>
      </c>
      <c r="AX174" s="139">
        <v>240.705803371488</v>
      </c>
      <c r="AY174" s="139">
        <v>260.05725237060898</v>
      </c>
      <c r="AZ174" s="61">
        <v>931.15619204676398</v>
      </c>
      <c r="BA174" s="139">
        <v>282.62595056378302</v>
      </c>
      <c r="BB174" s="139">
        <v>242.70973519172199</v>
      </c>
      <c r="BC174" s="139">
        <v>241.73927242035199</v>
      </c>
      <c r="BD174" s="139">
        <v>235.83860906443201</v>
      </c>
      <c r="BE174" s="61">
        <v>1002.91356724029</v>
      </c>
      <c r="BF174" s="512"/>
      <c r="BG174" s="165">
        <f t="shared" ref="BG174:BG186" si="40">IF(ISERROR($BD174/AY174),"ns",IF($BD174/AY174&gt;200%,"x"&amp;(ROUND($BD174/AY174,1)),IF($BD174/AY174&lt;0,"ns",$BD174/AY174-1)))</f>
        <v>-9.3128121155655608E-2</v>
      </c>
      <c r="BH174" s="165"/>
      <c r="BI174" s="165">
        <f t="shared" ref="BI174:BI186" si="41">IF(ISERROR($BE174/AZ174),"ns",IF($BE174/AZ174&gt;200%,"x"&amp;(ROUND($BE174/AZ174,1)),IF($BE174/AZ174&lt;0,"ns",$BE174/AZ174-1)))</f>
        <v>7.7062662318549302E-2</v>
      </c>
      <c r="BJ174" s="126"/>
      <c r="BK174" s="224" t="b">
        <f t="shared" ref="BK174:BK186" si="42">ROUND(BE174,1)=ROUND((BA174+BB174+BC174+BD174),1)</f>
        <v>1</v>
      </c>
    </row>
    <row r="175" spans="1:63">
      <c r="A175" s="21" t="s">
        <v>227</v>
      </c>
      <c r="B175" s="29" t="s">
        <v>28</v>
      </c>
      <c r="C175" s="97">
        <v>-152</v>
      </c>
      <c r="D175" s="97">
        <v>-130</v>
      </c>
      <c r="E175" s="97">
        <v>-124</v>
      </c>
      <c r="F175" s="97">
        <v>-151</v>
      </c>
      <c r="G175" s="102">
        <v>-557</v>
      </c>
      <c r="H175" s="97">
        <v>-141.23110902467999</v>
      </c>
      <c r="I175" s="97">
        <v>-131.84359744394001</v>
      </c>
      <c r="J175" s="72">
        <v>-128.75445902991399</v>
      </c>
      <c r="K175" s="72">
        <v>-128.43797144276101</v>
      </c>
      <c r="L175" s="102">
        <v>-530.26713694129501</v>
      </c>
      <c r="M175" s="136">
        <v>-131.705628923658</v>
      </c>
      <c r="N175" s="136">
        <v>-121.00255248923401</v>
      </c>
      <c r="O175" s="136">
        <v>-121.335076893536</v>
      </c>
      <c r="P175" s="136">
        <v>-134.08791384064995</v>
      </c>
      <c r="Q175" s="102">
        <v>-508.13117214707995</v>
      </c>
      <c r="R175" s="136">
        <v>-134.84748941124101</v>
      </c>
      <c r="S175" s="136">
        <v>-127.30352108217799</v>
      </c>
      <c r="T175" s="136">
        <v>-126.260405855475</v>
      </c>
      <c r="U175" s="136">
        <v>-135.94605598881199</v>
      </c>
      <c r="V175" s="102">
        <v>-524.35747233770599</v>
      </c>
      <c r="W175" s="136">
        <v>-136.18039547209901</v>
      </c>
      <c r="X175" s="136">
        <v>-140.69087192888699</v>
      </c>
      <c r="Y175" s="136">
        <v>-138.42651217847799</v>
      </c>
      <c r="Z175" s="136">
        <v>-136.20399544744899</v>
      </c>
      <c r="AA175" s="102">
        <v>-551.50177502691201</v>
      </c>
      <c r="AB175" s="136">
        <v>-150.88050523195599</v>
      </c>
      <c r="AC175" s="136">
        <v>-129.92364289882701</v>
      </c>
      <c r="AD175" s="136">
        <v>-133.547571376505</v>
      </c>
      <c r="AE175" s="136">
        <v>-132.36945285501901</v>
      </c>
      <c r="AF175" s="102">
        <v>-546.72117236230599</v>
      </c>
      <c r="AG175" s="136">
        <v>-135.612075749827</v>
      </c>
      <c r="AH175" s="136">
        <v>-132.66911445231401</v>
      </c>
      <c r="AI175" s="136">
        <v>-112.340642242619</v>
      </c>
      <c r="AJ175" s="136">
        <v>-142.16856373043899</v>
      </c>
      <c r="AK175" s="102">
        <v>-522.790396175198</v>
      </c>
      <c r="AL175" s="136">
        <v>-110.819269602814</v>
      </c>
      <c r="AM175" s="136">
        <v>-110.819269602814</v>
      </c>
      <c r="AN175" s="136">
        <v>-107.08338168611</v>
      </c>
      <c r="AO175" s="136">
        <v>-107.0833816861097</v>
      </c>
      <c r="AP175" s="136">
        <v>-109.594034433115</v>
      </c>
      <c r="AQ175" s="286">
        <v>-109.59403443311504</v>
      </c>
      <c r="AR175" s="136">
        <v>-109.395321882103</v>
      </c>
      <c r="AS175" s="286">
        <f t="shared" ref="AS175:AS186" si="43">AU175-AM175-AO175-AQ175</f>
        <v>-109.39532188210325</v>
      </c>
      <c r="AT175" s="102">
        <v>-436.89200760414201</v>
      </c>
      <c r="AU175" s="102">
        <v>-436.89200760414201</v>
      </c>
      <c r="AV175" s="136">
        <v>-112.02281882266</v>
      </c>
      <c r="AW175" s="136">
        <v>-106.247691726136</v>
      </c>
      <c r="AX175" s="136">
        <v>-109.81208915021601</v>
      </c>
      <c r="AY175" s="136">
        <v>-127.97302572260101</v>
      </c>
      <c r="AZ175" s="102">
        <v>-456.055625421613</v>
      </c>
      <c r="BA175" s="136">
        <v>-123.63050368894501</v>
      </c>
      <c r="BB175" s="136">
        <v>-115.838493022129</v>
      </c>
      <c r="BC175" s="136">
        <v>-121.915327094408</v>
      </c>
      <c r="BD175" s="136">
        <v>-126.275134049991</v>
      </c>
      <c r="BE175" s="63">
        <v>-487.65945785547399</v>
      </c>
      <c r="BF175" s="136"/>
      <c r="BG175" s="165">
        <f t="shared" si="40"/>
        <v>-1.3267574655071668E-2</v>
      </c>
      <c r="BH175" s="165"/>
      <c r="BI175" s="165">
        <f t="shared" si="41"/>
        <v>6.9298196693975633E-2</v>
      </c>
      <c r="BJ175" s="126"/>
      <c r="BK175" s="224" t="b">
        <f t="shared" si="42"/>
        <v>1</v>
      </c>
    </row>
    <row r="176" spans="1:63">
      <c r="A176" s="21" t="s">
        <v>228</v>
      </c>
      <c r="B176" s="28" t="s">
        <v>32</v>
      </c>
      <c r="C176" s="60">
        <v>74</v>
      </c>
      <c r="D176" s="60">
        <v>114</v>
      </c>
      <c r="E176" s="60">
        <v>106</v>
      </c>
      <c r="F176" s="60">
        <v>82</v>
      </c>
      <c r="G176" s="61">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75.301923883975405</v>
      </c>
      <c r="AC176" s="139">
        <v>79.223436563436493</v>
      </c>
      <c r="AD176" s="139">
        <v>61.4214159908691</v>
      </c>
      <c r="AE176" s="139">
        <v>69.941782886161306</v>
      </c>
      <c r="AF176" s="61">
        <v>285.88855932444199</v>
      </c>
      <c r="AG176" s="139">
        <v>69.957570659341101</v>
      </c>
      <c r="AH176" s="139">
        <v>86.163697424335595</v>
      </c>
      <c r="AI176" s="139">
        <v>69.675690735508695</v>
      </c>
      <c r="AJ176" s="139">
        <v>85.098890834612604</v>
      </c>
      <c r="AK176" s="61">
        <v>310.895849653798</v>
      </c>
      <c r="AL176" s="139">
        <v>56.742859734291699</v>
      </c>
      <c r="AM176" s="139">
        <v>56.742859734291699</v>
      </c>
      <c r="AN176" s="139">
        <v>83.172914008609993</v>
      </c>
      <c r="AO176" s="139">
        <v>83.172914008610292</v>
      </c>
      <c r="AP176" s="139">
        <v>76.568948837820102</v>
      </c>
      <c r="AQ176" s="287">
        <v>76.568948837820017</v>
      </c>
      <c r="AR176" s="139">
        <v>102.825841987335</v>
      </c>
      <c r="AS176" s="287">
        <f t="shared" si="43"/>
        <v>102.82584198733497</v>
      </c>
      <c r="AT176" s="61">
        <v>319.31056456805698</v>
      </c>
      <c r="AU176" s="61">
        <v>319.31056456805698</v>
      </c>
      <c r="AV176" s="139">
        <v>96.054075857282797</v>
      </c>
      <c r="AW176" s="139">
        <v>116.068549898588</v>
      </c>
      <c r="AX176" s="139">
        <v>130.89371422127201</v>
      </c>
      <c r="AY176" s="139">
        <v>132.08422664800901</v>
      </c>
      <c r="AZ176" s="61">
        <v>475.10056662515098</v>
      </c>
      <c r="BA176" s="139">
        <v>158.99544687483802</v>
      </c>
      <c r="BB176" s="139">
        <v>126.87124216959201</v>
      </c>
      <c r="BC176" s="139">
        <v>119.823945325943</v>
      </c>
      <c r="BD176" s="139">
        <v>109.56347501444201</v>
      </c>
      <c r="BE176" s="61">
        <v>515.25410938481593</v>
      </c>
      <c r="BF176" s="512"/>
      <c r="BG176" s="165">
        <f t="shared" si="40"/>
        <v>-0.17050296015725264</v>
      </c>
      <c r="BH176" s="165"/>
      <c r="BI176" s="165">
        <f t="shared" si="41"/>
        <v>8.4515880595330106E-2</v>
      </c>
      <c r="BJ176" s="126"/>
      <c r="BK176" s="224" t="b">
        <f t="shared" si="42"/>
        <v>1</v>
      </c>
    </row>
    <row r="177" spans="1:63">
      <c r="A177" s="21" t="s">
        <v>229</v>
      </c>
      <c r="B177" s="29" t="s">
        <v>34</v>
      </c>
      <c r="C177" s="97">
        <v>-50</v>
      </c>
      <c r="D177" s="97">
        <v>-50</v>
      </c>
      <c r="E177" s="97">
        <v>-51</v>
      </c>
      <c r="F177" s="97">
        <v>-49</v>
      </c>
      <c r="G177" s="102">
        <v>-200</v>
      </c>
      <c r="H177" s="97">
        <v>-41.400452572505301</v>
      </c>
      <c r="I177" s="97">
        <v>-30.919483697593101</v>
      </c>
      <c r="J177" s="72">
        <v>-37.932970544461298</v>
      </c>
      <c r="K177" s="72">
        <v>-40.9414383625478</v>
      </c>
      <c r="L177" s="102">
        <v>-151.19434517710701</v>
      </c>
      <c r="M177" s="136">
        <v>-28.683678822935299</v>
      </c>
      <c r="N177" s="136">
        <v>-23.961264694218801</v>
      </c>
      <c r="O177" s="136">
        <v>-33.276684311953098</v>
      </c>
      <c r="P177" s="136">
        <v>-29.377390798636995</v>
      </c>
      <c r="Q177" s="102">
        <v>-115.29901862774398</v>
      </c>
      <c r="R177" s="136">
        <v>-14.646010553513999</v>
      </c>
      <c r="S177" s="136">
        <v>-23.1546117954903</v>
      </c>
      <c r="T177" s="136">
        <v>-25.430466901247598</v>
      </c>
      <c r="U177" s="136">
        <v>-19.2940207214399</v>
      </c>
      <c r="V177" s="102">
        <v>-82.525109971691705</v>
      </c>
      <c r="W177" s="136">
        <v>-21.767049521877698</v>
      </c>
      <c r="X177" s="136">
        <v>-22.7060001352135</v>
      </c>
      <c r="Y177" s="136">
        <v>-22.651225583527999</v>
      </c>
      <c r="Z177" s="136">
        <v>-16.318659106431301</v>
      </c>
      <c r="AA177" s="102">
        <v>-83.442934347050496</v>
      </c>
      <c r="AB177" s="136">
        <v>-32.9286372953419</v>
      </c>
      <c r="AC177" s="136">
        <v>-52.151673019713101</v>
      </c>
      <c r="AD177" s="136">
        <v>-38.030164145268301</v>
      </c>
      <c r="AE177" s="136">
        <v>-18.4235942639272</v>
      </c>
      <c r="AF177" s="102">
        <v>-141.53406872425001</v>
      </c>
      <c r="AG177" s="136">
        <v>-28.579624751608701</v>
      </c>
      <c r="AH177" s="136">
        <v>-16.315527836225101</v>
      </c>
      <c r="AI177" s="136">
        <v>-29.4740606636922</v>
      </c>
      <c r="AJ177" s="136">
        <v>-14.066179214803901</v>
      </c>
      <c r="AK177" s="102">
        <v>-88.435392466330001</v>
      </c>
      <c r="AL177" s="136">
        <v>-227.754294767869</v>
      </c>
      <c r="AM177" s="136">
        <v>-227.754294767869</v>
      </c>
      <c r="AN177" s="136">
        <v>-43.575530874081103</v>
      </c>
      <c r="AO177" s="136">
        <v>-43.575530874080982</v>
      </c>
      <c r="AP177" s="136">
        <v>-57.771552685047901</v>
      </c>
      <c r="AQ177" s="286">
        <v>-57.771552685047993</v>
      </c>
      <c r="AR177" s="136">
        <v>-58.796882420072201</v>
      </c>
      <c r="AS177" s="286">
        <f t="shared" si="43"/>
        <v>-58.796882420072052</v>
      </c>
      <c r="AT177" s="102">
        <v>-387.89826074707003</v>
      </c>
      <c r="AU177" s="102">
        <v>-387.89826074707003</v>
      </c>
      <c r="AV177" s="136">
        <v>-53.1685477026382</v>
      </c>
      <c r="AW177" s="136">
        <v>-38.232176234000399</v>
      </c>
      <c r="AX177" s="136">
        <v>-36.418441777023801</v>
      </c>
      <c r="AY177" s="136">
        <v>-6.3030111586483804</v>
      </c>
      <c r="AZ177" s="102">
        <v>-134.122176872311</v>
      </c>
      <c r="BA177" s="136">
        <v>-20.5704755054287</v>
      </c>
      <c r="BB177" s="136">
        <v>-11.063432087397899</v>
      </c>
      <c r="BC177" s="136">
        <v>-11.3413476935995</v>
      </c>
      <c r="BD177" s="136">
        <v>-24.112990428731699</v>
      </c>
      <c r="BE177" s="63">
        <v>-67.088245715157896</v>
      </c>
      <c r="BF177" s="136"/>
      <c r="BG177" s="165" t="str">
        <f t="shared" si="40"/>
        <v>x3.8</v>
      </c>
      <c r="BH177" s="165"/>
      <c r="BI177" s="165">
        <f t="shared" si="41"/>
        <v>-0.49979751835501263</v>
      </c>
      <c r="BJ177" s="126"/>
      <c r="BK177" s="224" t="b">
        <f t="shared" si="42"/>
        <v>1</v>
      </c>
    </row>
    <row r="178" spans="1:63">
      <c r="A178" s="21" t="s">
        <v>230</v>
      </c>
      <c r="B178" s="29" t="s">
        <v>38</v>
      </c>
      <c r="C178" s="97">
        <v>0</v>
      </c>
      <c r="D178" s="97">
        <v>0</v>
      </c>
      <c r="E178" s="97">
        <v>0</v>
      </c>
      <c r="F178" s="97">
        <v>0</v>
      </c>
      <c r="G178" s="102">
        <v>0</v>
      </c>
      <c r="H178" s="97">
        <v>-8.3273001483905799E-4</v>
      </c>
      <c r="I178" s="97">
        <v>2.5806241630539297E-4</v>
      </c>
      <c r="J178" s="72">
        <v>1.45040918034537E-2</v>
      </c>
      <c r="K178" s="72">
        <v>-1.39294242044201E-2</v>
      </c>
      <c r="L178" s="102">
        <v>0</v>
      </c>
      <c r="M178" s="136">
        <v>0</v>
      </c>
      <c r="N178" s="136">
        <v>0</v>
      </c>
      <c r="O178" s="136">
        <v>0</v>
      </c>
      <c r="P178" s="136">
        <v>0</v>
      </c>
      <c r="Q178" s="102">
        <v>0</v>
      </c>
      <c r="R178" s="136">
        <v>0</v>
      </c>
      <c r="S178" s="136">
        <v>0</v>
      </c>
      <c r="T178" s="136">
        <v>0</v>
      </c>
      <c r="U178" s="136">
        <v>0</v>
      </c>
      <c r="V178" s="102">
        <v>0</v>
      </c>
      <c r="W178" s="136">
        <v>0</v>
      </c>
      <c r="X178" s="136">
        <v>0</v>
      </c>
      <c r="Y178" s="136">
        <v>0</v>
      </c>
      <c r="Z178" s="136">
        <v>0</v>
      </c>
      <c r="AA178" s="102">
        <v>0</v>
      </c>
      <c r="AB178" s="136">
        <v>0</v>
      </c>
      <c r="AC178" s="136">
        <v>0</v>
      </c>
      <c r="AD178" s="136">
        <v>0</v>
      </c>
      <c r="AE178" s="136">
        <v>0</v>
      </c>
      <c r="AF178" s="102">
        <v>0</v>
      </c>
      <c r="AG178" s="136">
        <v>0</v>
      </c>
      <c r="AH178" s="136">
        <v>0</v>
      </c>
      <c r="AI178" s="136">
        <v>0</v>
      </c>
      <c r="AJ178" s="136">
        <v>0</v>
      </c>
      <c r="AK178" s="102">
        <v>0</v>
      </c>
      <c r="AL178" s="136">
        <v>0</v>
      </c>
      <c r="AM178" s="136">
        <v>0</v>
      </c>
      <c r="AN178" s="136">
        <v>0</v>
      </c>
      <c r="AO178" s="136">
        <v>0</v>
      </c>
      <c r="AP178" s="136">
        <v>0</v>
      </c>
      <c r="AQ178" s="286">
        <v>0</v>
      </c>
      <c r="AR178" s="136">
        <v>3.2334502755656998E-4</v>
      </c>
      <c r="AS178" s="286">
        <f t="shared" si="43"/>
        <v>3.2334502755656998E-4</v>
      </c>
      <c r="AT178" s="102">
        <v>3.2334502755656998E-4</v>
      </c>
      <c r="AU178" s="102">
        <v>3.2334502755656998E-4</v>
      </c>
      <c r="AV178" s="136">
        <v>-2.49697675327752E-4</v>
      </c>
      <c r="AW178" s="136">
        <v>3.9615367604022798E-4</v>
      </c>
      <c r="AX178" s="136">
        <v>0.10933237419187999</v>
      </c>
      <c r="AY178" s="136">
        <v>-4.6593924904323098E-4</v>
      </c>
      <c r="AZ178" s="102">
        <v>1.28909435497917E-5</v>
      </c>
      <c r="BA178" s="136">
        <v>0</v>
      </c>
      <c r="BB178" s="136">
        <v>0</v>
      </c>
      <c r="BC178" s="136">
        <v>0</v>
      </c>
      <c r="BD178" s="136">
        <v>0</v>
      </c>
      <c r="BE178" s="63">
        <v>0</v>
      </c>
      <c r="BF178" s="136"/>
      <c r="BG178" s="165">
        <f t="shared" si="40"/>
        <v>-1</v>
      </c>
      <c r="BH178" s="165"/>
      <c r="BI178" s="165">
        <f t="shared" si="41"/>
        <v>-1</v>
      </c>
      <c r="BJ178" s="126"/>
      <c r="BK178" s="224" t="b">
        <f t="shared" si="42"/>
        <v>1</v>
      </c>
    </row>
    <row r="179" spans="1:63">
      <c r="A179" s="21" t="s">
        <v>231</v>
      </c>
      <c r="B179" s="29" t="s">
        <v>40</v>
      </c>
      <c r="C179" s="97">
        <v>0</v>
      </c>
      <c r="D179" s="97">
        <v>0</v>
      </c>
      <c r="E179" s="97">
        <v>2</v>
      </c>
      <c r="F179" s="97">
        <v>0</v>
      </c>
      <c r="G179" s="102">
        <v>2</v>
      </c>
      <c r="H179" s="97">
        <v>-1.9606916704988799E-2</v>
      </c>
      <c r="I179" s="97">
        <v>0.15156531218854899</v>
      </c>
      <c r="J179" s="72">
        <v>0.73761952285131005</v>
      </c>
      <c r="K179" s="72">
        <v>-1.0863119096037499</v>
      </c>
      <c r="L179" s="102">
        <v>-0.21673399126887899</v>
      </c>
      <c r="M179" s="136">
        <v>0.22097630316276201</v>
      </c>
      <c r="N179" s="136">
        <v>4.2220736637489299E-2</v>
      </c>
      <c r="O179" s="136">
        <v>6.8918208029223197E-3</v>
      </c>
      <c r="P179" s="136">
        <v>-1.21311940977994</v>
      </c>
      <c r="Q179" s="102">
        <v>-0.94303054917679852</v>
      </c>
      <c r="R179" s="136">
        <v>-0.135384483011318</v>
      </c>
      <c r="S179" s="136">
        <v>-0.14558326052595699</v>
      </c>
      <c r="T179" s="136">
        <v>0.45432934130372998</v>
      </c>
      <c r="U179" s="136">
        <v>13.919449163853301</v>
      </c>
      <c r="V179" s="102">
        <v>14.0928107616198</v>
      </c>
      <c r="W179" s="136">
        <v>6.3177467943121499E-2</v>
      </c>
      <c r="X179" s="136">
        <v>-1.0703719934462801</v>
      </c>
      <c r="Y179" s="136">
        <v>-2.7647706452485599E-2</v>
      </c>
      <c r="Z179" s="136">
        <v>3.4203228722282701</v>
      </c>
      <c r="AA179" s="102">
        <v>2.3854806402726201</v>
      </c>
      <c r="AB179" s="136">
        <v>-9.0519158831144503E-2</v>
      </c>
      <c r="AC179" s="136">
        <v>-6.7135703186720894E-2</v>
      </c>
      <c r="AD179" s="136">
        <v>6.5156125904963904</v>
      </c>
      <c r="AE179" s="136">
        <v>-0.234921422005856</v>
      </c>
      <c r="AF179" s="102">
        <v>6.1230363064726703</v>
      </c>
      <c r="AG179" s="136">
        <v>2.3554019181492198</v>
      </c>
      <c r="AH179" s="136">
        <v>0.29202523093188298</v>
      </c>
      <c r="AI179" s="136">
        <v>-1.0744871164110801</v>
      </c>
      <c r="AJ179" s="136">
        <v>-0.492170486151636</v>
      </c>
      <c r="AK179" s="102">
        <v>1.08076954651838</v>
      </c>
      <c r="AL179" s="136">
        <v>-2.42816344955265E-3</v>
      </c>
      <c r="AM179" s="136">
        <v>-2.42816344955265E-3</v>
      </c>
      <c r="AN179" s="136">
        <v>-3.33079293938226E-2</v>
      </c>
      <c r="AO179" s="136">
        <v>-3.3307929393822551E-2</v>
      </c>
      <c r="AP179" s="136">
        <v>-7.0711775116384296E-2</v>
      </c>
      <c r="AQ179" s="286">
        <v>-7.0711775116384795E-2</v>
      </c>
      <c r="AR179" s="136">
        <v>0.11181144838113601</v>
      </c>
      <c r="AS179" s="286">
        <f t="shared" si="43"/>
        <v>0.11181144838113671</v>
      </c>
      <c r="AT179" s="102">
        <v>5.3635804213766998E-3</v>
      </c>
      <c r="AU179" s="102">
        <v>5.3635804213767102E-3</v>
      </c>
      <c r="AV179" s="136">
        <v>1.8909584591868499E-2</v>
      </c>
      <c r="AW179" s="136">
        <v>0.123461171224317</v>
      </c>
      <c r="AX179" s="136">
        <v>7.4893820100415703E-2</v>
      </c>
      <c r="AY179" s="136">
        <v>-1.52970906426144E-2</v>
      </c>
      <c r="AZ179" s="102">
        <v>0.201967485273987</v>
      </c>
      <c r="BA179" s="136">
        <v>-0.12516750783049599</v>
      </c>
      <c r="BB179" s="136">
        <v>-9.4243074409005607E-3</v>
      </c>
      <c r="BC179" s="136">
        <v>0.110301906751478</v>
      </c>
      <c r="BD179" s="136">
        <v>0.158014950209308</v>
      </c>
      <c r="BE179" s="63">
        <v>0.13372504168939001</v>
      </c>
      <c r="BF179" s="136"/>
      <c r="BG179" s="165" t="str">
        <f t="shared" si="40"/>
        <v>ns</v>
      </c>
      <c r="BH179" s="165"/>
      <c r="BI179" s="165">
        <f t="shared" si="41"/>
        <v>-0.33788826697535002</v>
      </c>
      <c r="BJ179" s="126"/>
      <c r="BK179" s="224" t="b">
        <f t="shared" si="42"/>
        <v>1</v>
      </c>
    </row>
    <row r="180" spans="1:63">
      <c r="A180" s="21" t="s">
        <v>232</v>
      </c>
      <c r="B180" s="29" t="s">
        <v>42</v>
      </c>
      <c r="C180" s="97">
        <v>0</v>
      </c>
      <c r="D180" s="97">
        <v>0</v>
      </c>
      <c r="E180" s="97">
        <v>0</v>
      </c>
      <c r="F180" s="97">
        <v>0</v>
      </c>
      <c r="G180" s="102">
        <v>0</v>
      </c>
      <c r="H180" s="97">
        <v>0</v>
      </c>
      <c r="I180" s="97">
        <v>0</v>
      </c>
      <c r="J180" s="72">
        <v>0</v>
      </c>
      <c r="K180" s="72">
        <v>0</v>
      </c>
      <c r="L180" s="102">
        <v>0</v>
      </c>
      <c r="M180" s="136">
        <v>0</v>
      </c>
      <c r="N180" s="136">
        <v>0</v>
      </c>
      <c r="O180" s="136">
        <v>0</v>
      </c>
      <c r="P180" s="136">
        <v>3.5570414469111698E-4</v>
      </c>
      <c r="Q180" s="102">
        <v>3.5570414469111698E-4</v>
      </c>
      <c r="R180" s="136">
        <v>0</v>
      </c>
      <c r="S180" s="136">
        <v>0</v>
      </c>
      <c r="T180" s="136">
        <v>0</v>
      </c>
      <c r="U180" s="136">
        <v>0</v>
      </c>
      <c r="V180" s="102">
        <v>0</v>
      </c>
      <c r="W180" s="136">
        <v>0</v>
      </c>
      <c r="X180" s="136">
        <v>0</v>
      </c>
      <c r="Y180" s="136">
        <v>0</v>
      </c>
      <c r="Z180" s="136">
        <v>0</v>
      </c>
      <c r="AA180" s="102">
        <v>0</v>
      </c>
      <c r="AB180" s="136">
        <v>0</v>
      </c>
      <c r="AC180" s="136">
        <v>0</v>
      </c>
      <c r="AD180" s="136">
        <v>0</v>
      </c>
      <c r="AE180" s="136">
        <v>0</v>
      </c>
      <c r="AF180" s="102">
        <v>0</v>
      </c>
      <c r="AG180" s="136">
        <v>0</v>
      </c>
      <c r="AH180" s="136">
        <v>0</v>
      </c>
      <c r="AI180" s="136">
        <v>0</v>
      </c>
      <c r="AJ180" s="136">
        <v>0</v>
      </c>
      <c r="AK180" s="102">
        <v>0</v>
      </c>
      <c r="AL180" s="136">
        <v>0</v>
      </c>
      <c r="AM180" s="136">
        <v>0</v>
      </c>
      <c r="AN180" s="136">
        <v>0</v>
      </c>
      <c r="AO180" s="136">
        <v>0</v>
      </c>
      <c r="AP180" s="136">
        <v>0</v>
      </c>
      <c r="AQ180" s="286">
        <v>0</v>
      </c>
      <c r="AR180" s="136">
        <v>0</v>
      </c>
      <c r="AS180" s="286">
        <f t="shared" si="43"/>
        <v>0</v>
      </c>
      <c r="AT180" s="102">
        <v>0</v>
      </c>
      <c r="AU180" s="102">
        <v>0</v>
      </c>
      <c r="AV180" s="136">
        <v>0</v>
      </c>
      <c r="AW180" s="136">
        <v>0</v>
      </c>
      <c r="AX180" s="136">
        <v>0</v>
      </c>
      <c r="AY180" s="136">
        <v>0</v>
      </c>
      <c r="AZ180" s="102">
        <v>0</v>
      </c>
      <c r="BA180" s="136">
        <v>0</v>
      </c>
      <c r="BB180" s="136">
        <v>0</v>
      </c>
      <c r="BC180" s="136">
        <v>0</v>
      </c>
      <c r="BD180" s="136">
        <v>0</v>
      </c>
      <c r="BE180" s="63">
        <v>0</v>
      </c>
      <c r="BF180" s="136"/>
      <c r="BG180" s="165" t="str">
        <f t="shared" si="40"/>
        <v>ns</v>
      </c>
      <c r="BH180" s="165"/>
      <c r="BI180" s="165" t="str">
        <f t="shared" si="41"/>
        <v>ns</v>
      </c>
      <c r="BJ180" s="126"/>
      <c r="BK180" s="224" t="b">
        <f t="shared" si="42"/>
        <v>1</v>
      </c>
    </row>
    <row r="181" spans="1:63">
      <c r="A181" s="21" t="s">
        <v>233</v>
      </c>
      <c r="B181" s="28" t="s">
        <v>44</v>
      </c>
      <c r="C181" s="60">
        <v>24</v>
      </c>
      <c r="D181" s="60">
        <v>64</v>
      </c>
      <c r="E181" s="60">
        <v>57</v>
      </c>
      <c r="F181" s="60">
        <v>35</v>
      </c>
      <c r="G181" s="61">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42.282767429802298</v>
      </c>
      <c r="AC181" s="139">
        <v>27.004627840536699</v>
      </c>
      <c r="AD181" s="139">
        <v>29.906864436097099</v>
      </c>
      <c r="AE181" s="139">
        <v>51.283267200228302</v>
      </c>
      <c r="AF181" s="61">
        <v>150.477526906664</v>
      </c>
      <c r="AG181" s="139">
        <v>43.733347825881502</v>
      </c>
      <c r="AH181" s="139">
        <v>70.140194819042406</v>
      </c>
      <c r="AI181" s="139">
        <v>39.127142955405397</v>
      </c>
      <c r="AJ181" s="139">
        <v>70.540541133657001</v>
      </c>
      <c r="AK181" s="61">
        <v>223.54122673398601</v>
      </c>
      <c r="AL181" s="139">
        <v>-171.01386319702698</v>
      </c>
      <c r="AM181" s="139">
        <v>-171.01386319702698</v>
      </c>
      <c r="AN181" s="139">
        <v>39.564075205135097</v>
      </c>
      <c r="AO181" s="139">
        <v>39.564075205134969</v>
      </c>
      <c r="AP181" s="139">
        <v>18.726684377655801</v>
      </c>
      <c r="AQ181" s="287">
        <v>18.726684377656014</v>
      </c>
      <c r="AR181" s="139">
        <v>44.141094360671197</v>
      </c>
      <c r="AS181" s="287">
        <f t="shared" si="43"/>
        <v>44.141094360671005</v>
      </c>
      <c r="AT181" s="61">
        <v>-68.582009253564692</v>
      </c>
      <c r="AU181" s="61">
        <v>-68.582009253564991</v>
      </c>
      <c r="AV181" s="139">
        <v>42.904188041561206</v>
      </c>
      <c r="AW181" s="139">
        <v>77.960230989487798</v>
      </c>
      <c r="AX181" s="139">
        <v>94.659498638540498</v>
      </c>
      <c r="AY181" s="139">
        <v>125.76545245946799</v>
      </c>
      <c r="AZ181" s="61">
        <v>341.18037012905802</v>
      </c>
      <c r="BA181" s="139">
        <v>138.29980386157899</v>
      </c>
      <c r="BB181" s="139">
        <v>115.798385774753</v>
      </c>
      <c r="BC181" s="139">
        <v>108.592899539095</v>
      </c>
      <c r="BD181" s="139">
        <v>85.608499535919009</v>
      </c>
      <c r="BE181" s="61">
        <v>448.29958871134698</v>
      </c>
      <c r="BF181" s="512"/>
      <c r="BG181" s="165">
        <f t="shared" si="40"/>
        <v>-0.31930034948580865</v>
      </c>
      <c r="BH181" s="165"/>
      <c r="BI181" s="165">
        <f t="shared" si="41"/>
        <v>0.31396653489111648</v>
      </c>
      <c r="BJ181" s="126"/>
      <c r="BK181" s="224" t="b">
        <f t="shared" si="42"/>
        <v>1</v>
      </c>
    </row>
    <row r="182" spans="1:63">
      <c r="A182" s="21" t="s">
        <v>234</v>
      </c>
      <c r="B182" s="29" t="s">
        <v>46</v>
      </c>
      <c r="C182" s="97">
        <v>-12</v>
      </c>
      <c r="D182" s="97">
        <v>-16</v>
      </c>
      <c r="E182" s="97">
        <v>-11</v>
      </c>
      <c r="F182" s="97">
        <v>-7</v>
      </c>
      <c r="G182" s="102">
        <v>-46</v>
      </c>
      <c r="H182" s="97">
        <v>-13.9198304823953</v>
      </c>
      <c r="I182" s="97">
        <v>-14.7320332784969</v>
      </c>
      <c r="J182" s="72">
        <v>-15.0962389775629</v>
      </c>
      <c r="K182" s="72">
        <v>-10.3385965612683</v>
      </c>
      <c r="L182" s="102">
        <v>-54.086699299723399</v>
      </c>
      <c r="M182" s="136">
        <v>-14.597625763573401</v>
      </c>
      <c r="N182" s="136">
        <v>-14.3793581859839</v>
      </c>
      <c r="O182" s="136">
        <v>-13.7952479433345</v>
      </c>
      <c r="P182" s="136">
        <v>-9.9372142580655982</v>
      </c>
      <c r="Q182" s="102">
        <v>-52.709446150957007</v>
      </c>
      <c r="R182" s="136">
        <v>-14.607047496310299</v>
      </c>
      <c r="S182" s="136">
        <v>-15.049588141913199</v>
      </c>
      <c r="T182" s="136">
        <v>-14.417642454170901</v>
      </c>
      <c r="U182" s="136">
        <v>-14.8566975601036</v>
      </c>
      <c r="V182" s="102">
        <v>-58.930975652497999</v>
      </c>
      <c r="W182" s="136">
        <v>-16.519177203683501</v>
      </c>
      <c r="X182" s="136">
        <v>-14.244191100509701</v>
      </c>
      <c r="Y182" s="136">
        <v>-19.229116592863601</v>
      </c>
      <c r="Z182" s="136">
        <v>-15.676990172156</v>
      </c>
      <c r="AA182" s="102">
        <v>-65.669475069212695</v>
      </c>
      <c r="AB182" s="136">
        <v>-15.941766633669699</v>
      </c>
      <c r="AC182" s="136">
        <v>0.55304637336518503</v>
      </c>
      <c r="AD182" s="136">
        <v>-10.5698419041384</v>
      </c>
      <c r="AE182" s="136">
        <v>-7.3667238543328999</v>
      </c>
      <c r="AF182" s="102">
        <v>-33.325286018775799</v>
      </c>
      <c r="AG182" s="136">
        <v>-15.952863427690801</v>
      </c>
      <c r="AH182" s="136">
        <v>-21.199526128976999</v>
      </c>
      <c r="AI182" s="136">
        <v>-14.0256183560114</v>
      </c>
      <c r="AJ182" s="136">
        <v>-21.5171657823342</v>
      </c>
      <c r="AK182" s="102">
        <v>-72.695173695013494</v>
      </c>
      <c r="AL182" s="136">
        <v>-9.0903432941070701</v>
      </c>
      <c r="AM182" s="136">
        <v>-9.0903432941070701</v>
      </c>
      <c r="AN182" s="136">
        <v>-14.9926250987111</v>
      </c>
      <c r="AO182" s="136">
        <v>-14.992625098711128</v>
      </c>
      <c r="AP182" s="136">
        <v>-8.6079645525819295</v>
      </c>
      <c r="AQ182" s="286">
        <v>-8.6079645525819011</v>
      </c>
      <c r="AR182" s="136">
        <v>-14.8748563788611</v>
      </c>
      <c r="AS182" s="286">
        <f t="shared" si="43"/>
        <v>-14.874856378861093</v>
      </c>
      <c r="AT182" s="102">
        <v>-47.565789324261196</v>
      </c>
      <c r="AU182" s="102">
        <v>-47.565789324261196</v>
      </c>
      <c r="AV182" s="136">
        <v>-14.2675812840003</v>
      </c>
      <c r="AW182" s="136">
        <v>-21.556660595244299</v>
      </c>
      <c r="AX182" s="136">
        <v>-25.215598671287101</v>
      </c>
      <c r="AY182" s="136">
        <v>-65.072854050154604</v>
      </c>
      <c r="AZ182" s="102">
        <v>-126.112694600686</v>
      </c>
      <c r="BA182" s="136">
        <v>-42.659274998886204</v>
      </c>
      <c r="BB182" s="136">
        <v>-30.098093527379998</v>
      </c>
      <c r="BC182" s="136">
        <v>-67.649981469128207</v>
      </c>
      <c r="BD182" s="136">
        <v>-28.9964372843741</v>
      </c>
      <c r="BE182" s="63">
        <v>-169.40378727976901</v>
      </c>
      <c r="BF182" s="136"/>
      <c r="BG182" s="165">
        <f t="shared" si="40"/>
        <v>-0.55440040693427661</v>
      </c>
      <c r="BH182" s="165"/>
      <c r="BI182" s="165">
        <f t="shared" si="41"/>
        <v>0.34327307664114826</v>
      </c>
      <c r="BJ182" s="126"/>
      <c r="BK182" s="224" t="b">
        <f t="shared" si="42"/>
        <v>1</v>
      </c>
    </row>
    <row r="183" spans="1:63">
      <c r="A183" s="21" t="s">
        <v>235</v>
      </c>
      <c r="B183" s="29" t="s">
        <v>48</v>
      </c>
      <c r="C183" s="97">
        <v>-15</v>
      </c>
      <c r="D183" s="97">
        <v>1</v>
      </c>
      <c r="E183" s="97">
        <v>-2</v>
      </c>
      <c r="F183" s="97">
        <v>2</v>
      </c>
      <c r="G183" s="102">
        <v>-14</v>
      </c>
      <c r="H183" s="97">
        <v>0</v>
      </c>
      <c r="I183" s="97">
        <v>0</v>
      </c>
      <c r="J183" s="72">
        <v>0</v>
      </c>
      <c r="K183" s="72">
        <v>-2.7560034359947299</v>
      </c>
      <c r="L183" s="102">
        <v>-2.7560034359947299</v>
      </c>
      <c r="M183" s="136">
        <v>3.5388829694490101E-2</v>
      </c>
      <c r="N183" s="136">
        <v>-7.8754024660156602E-3</v>
      </c>
      <c r="O183" s="136">
        <v>3.7659041699853301E-3</v>
      </c>
      <c r="P183" s="136">
        <v>-2.1269675061987101E-2</v>
      </c>
      <c r="Q183" s="102">
        <v>1.0009656336472701E-2</v>
      </c>
      <c r="R183" s="136">
        <v>0</v>
      </c>
      <c r="S183" s="136">
        <v>0</v>
      </c>
      <c r="T183" s="136">
        <v>0</v>
      </c>
      <c r="U183" s="136">
        <v>0</v>
      </c>
      <c r="V183" s="102">
        <v>0</v>
      </c>
      <c r="W183" s="136">
        <v>0</v>
      </c>
      <c r="X183" s="136">
        <v>0</v>
      </c>
      <c r="Y183" s="136">
        <v>0</v>
      </c>
      <c r="Z183" s="136">
        <v>-45.761107891886297</v>
      </c>
      <c r="AA183" s="102">
        <v>-45.761107891886297</v>
      </c>
      <c r="AB183" s="136">
        <v>-0.40873503782354398</v>
      </c>
      <c r="AC183" s="136">
        <v>-0.147858773948324</v>
      </c>
      <c r="AD183" s="136">
        <v>-0.43499486647979202</v>
      </c>
      <c r="AE183" s="136">
        <v>-6.5637572329263802</v>
      </c>
      <c r="AF183" s="102">
        <v>-7.5553459111780397</v>
      </c>
      <c r="AG183" s="136">
        <v>-0.93523566966551097</v>
      </c>
      <c r="AH183" s="136">
        <v>0.20044799940894201</v>
      </c>
      <c r="AI183" s="136">
        <v>-2.7006204016898399</v>
      </c>
      <c r="AJ183" s="136">
        <v>4.0957616257480396</v>
      </c>
      <c r="AK183" s="102">
        <v>0.66035355380160399</v>
      </c>
      <c r="AL183" s="136">
        <v>1.33396068772677</v>
      </c>
      <c r="AM183" s="136">
        <v>1.3339606877268</v>
      </c>
      <c r="AN183" s="136">
        <v>10.826448421317</v>
      </c>
      <c r="AO183" s="136">
        <v>10.826448421317</v>
      </c>
      <c r="AP183" s="136">
        <v>9.0227958006913003</v>
      </c>
      <c r="AQ183" s="286">
        <v>9.0227958006912008</v>
      </c>
      <c r="AR183" s="136">
        <v>-27.7470624598072</v>
      </c>
      <c r="AS183" s="286">
        <f t="shared" si="43"/>
        <v>-27.747062459807232</v>
      </c>
      <c r="AT183" s="102">
        <v>-6.5638575500722203</v>
      </c>
      <c r="AU183" s="102">
        <v>-6.56385755007223</v>
      </c>
      <c r="AV183" s="136">
        <v>1.726</v>
      </c>
      <c r="AW183" s="136">
        <v>2.7909999999999999</v>
      </c>
      <c r="AX183" s="136">
        <v>2.0398526829146602</v>
      </c>
      <c r="AY183" s="136">
        <v>-9.9940477102733496</v>
      </c>
      <c r="AZ183" s="102">
        <v>-3.32819502735869</v>
      </c>
      <c r="BA183" s="136">
        <v>0</v>
      </c>
      <c r="BB183" s="136">
        <v>0</v>
      </c>
      <c r="BC183" s="136">
        <v>0</v>
      </c>
      <c r="BD183" s="136">
        <v>0</v>
      </c>
      <c r="BE183" s="63">
        <v>0</v>
      </c>
      <c r="BF183" s="136"/>
      <c r="BG183" s="165">
        <f t="shared" si="40"/>
        <v>-1</v>
      </c>
      <c r="BH183" s="165"/>
      <c r="BI183" s="165">
        <f t="shared" si="41"/>
        <v>-1</v>
      </c>
      <c r="BJ183" s="126"/>
      <c r="BK183" s="224" t="b">
        <f t="shared" si="42"/>
        <v>1</v>
      </c>
    </row>
    <row r="184" spans="1:63">
      <c r="A184" s="21" t="s">
        <v>236</v>
      </c>
      <c r="B184" s="28" t="s">
        <v>50</v>
      </c>
      <c r="C184" s="60">
        <v>-3</v>
      </c>
      <c r="D184" s="60">
        <v>49</v>
      </c>
      <c r="E184" s="60">
        <v>44</v>
      </c>
      <c r="F184" s="60">
        <v>28</v>
      </c>
      <c r="G184" s="61">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16.6602663542049</v>
      </c>
      <c r="AA184" s="61">
        <v>169.002488806613</v>
      </c>
      <c r="AB184" s="139">
        <v>25.932265758309001</v>
      </c>
      <c r="AC184" s="139">
        <v>27.409815439953601</v>
      </c>
      <c r="AD184" s="139">
        <v>18.902027665479</v>
      </c>
      <c r="AE184" s="139">
        <v>37.352786112969</v>
      </c>
      <c r="AF184" s="61">
        <v>109.596894976711</v>
      </c>
      <c r="AG184" s="139">
        <v>26.845248728525199</v>
      </c>
      <c r="AH184" s="139">
        <v>49.141116689474302</v>
      </c>
      <c r="AI184" s="139">
        <v>22.4009041977042</v>
      </c>
      <c r="AJ184" s="139">
        <v>53.119136977070902</v>
      </c>
      <c r="AK184" s="61">
        <v>151.50640659277499</v>
      </c>
      <c r="AL184" s="139">
        <v>-178.77024580340699</v>
      </c>
      <c r="AM184" s="139">
        <v>-178.77024580340699</v>
      </c>
      <c r="AN184" s="139">
        <v>35.397898527740999</v>
      </c>
      <c r="AO184" s="139">
        <v>35.397898527741006</v>
      </c>
      <c r="AP184" s="139">
        <v>19.141515625765198</v>
      </c>
      <c r="AQ184" s="287">
        <v>19.141515625764981</v>
      </c>
      <c r="AR184" s="139">
        <v>1.5191755220027989</v>
      </c>
      <c r="AS184" s="287">
        <f t="shared" si="43"/>
        <v>1.5191755220030103</v>
      </c>
      <c r="AT184" s="61">
        <v>-122.711656127898</v>
      </c>
      <c r="AU184" s="61">
        <v>-122.711656127898</v>
      </c>
      <c r="AV184" s="139">
        <v>30.362606757560897</v>
      </c>
      <c r="AW184" s="139">
        <v>59.194570394243499</v>
      </c>
      <c r="AX184" s="139">
        <v>71.4837526501681</v>
      </c>
      <c r="AY184" s="139">
        <v>50.698550699040496</v>
      </c>
      <c r="AZ184" s="61">
        <v>211.73948050101299</v>
      </c>
      <c r="BA184" s="139">
        <v>95.64052886269269</v>
      </c>
      <c r="BB184" s="139">
        <v>85.700292247373312</v>
      </c>
      <c r="BC184" s="139">
        <v>40.942918069967106</v>
      </c>
      <c r="BD184" s="139">
        <v>56.612062251544899</v>
      </c>
      <c r="BE184" s="61">
        <v>278.89580143157798</v>
      </c>
      <c r="BF184" s="512"/>
      <c r="BG184" s="165">
        <f t="shared" si="40"/>
        <v>0.11664064299605936</v>
      </c>
      <c r="BH184" s="165"/>
      <c r="BI184" s="165">
        <f t="shared" si="41"/>
        <v>0.31716485169256714</v>
      </c>
      <c r="BJ184" s="126"/>
      <c r="BK184" s="224" t="b">
        <f t="shared" si="42"/>
        <v>1</v>
      </c>
    </row>
    <row r="185" spans="1:63">
      <c r="A185" s="21" t="s">
        <v>237</v>
      </c>
      <c r="B185" s="29" t="s">
        <v>52</v>
      </c>
      <c r="C185" s="97">
        <v>-9</v>
      </c>
      <c r="D185" s="97">
        <v>-12</v>
      </c>
      <c r="E185" s="97">
        <v>-13</v>
      </c>
      <c r="F185" s="97">
        <v>-11</v>
      </c>
      <c r="G185" s="102">
        <v>-45</v>
      </c>
      <c r="H185" s="97">
        <v>-13.553619171276001</v>
      </c>
      <c r="I185" s="97">
        <v>-13.6081874648098</v>
      </c>
      <c r="J185" s="97">
        <v>-14.4530287139383</v>
      </c>
      <c r="K185" s="97">
        <v>-7.0407183027650904</v>
      </c>
      <c r="L185" s="102">
        <v>-48.655553652789202</v>
      </c>
      <c r="M185" s="136">
        <v>-11.067884146326</v>
      </c>
      <c r="N185" s="136">
        <v>-12.225057779013399</v>
      </c>
      <c r="O185" s="136">
        <v>-11.8199397811305</v>
      </c>
      <c r="P185" s="136">
        <v>-8.6756542386776694</v>
      </c>
      <c r="Q185" s="102">
        <v>-43.788535945147601</v>
      </c>
      <c r="R185" s="136">
        <v>-12.177115419356999</v>
      </c>
      <c r="S185" s="136">
        <v>-11.5542128966347</v>
      </c>
      <c r="T185" s="136">
        <v>-11.8347774808107</v>
      </c>
      <c r="U185" s="136">
        <v>-14.134824370412799</v>
      </c>
      <c r="V185" s="102">
        <v>-49.700930167215198</v>
      </c>
      <c r="W185" s="136">
        <v>-13.242565299676601</v>
      </c>
      <c r="X185" s="136">
        <v>-14.269552926631</v>
      </c>
      <c r="Y185" s="136">
        <v>-12.9870214669265</v>
      </c>
      <c r="Z185" s="136">
        <v>-11.6680273052506</v>
      </c>
      <c r="AA185" s="102">
        <v>-52.167166998484703</v>
      </c>
      <c r="AB185" s="136">
        <v>-8.4243324551059899</v>
      </c>
      <c r="AC185" s="136">
        <v>-15.8673492440175</v>
      </c>
      <c r="AD185" s="136">
        <v>-7.7580833604411596</v>
      </c>
      <c r="AE185" s="136">
        <v>-8.1381847125115403</v>
      </c>
      <c r="AF185" s="102">
        <v>-40.187949772076202</v>
      </c>
      <c r="AG185" s="136">
        <v>-8.2034724280285598</v>
      </c>
      <c r="AH185" s="136">
        <v>-12.3839118295463</v>
      </c>
      <c r="AI185" s="136">
        <v>-9.8536383358839501</v>
      </c>
      <c r="AJ185" s="136">
        <v>-12.2954987776218</v>
      </c>
      <c r="AK185" s="102">
        <v>-42.736521371080599</v>
      </c>
      <c r="AL185" s="136">
        <v>-12.3389817309432</v>
      </c>
      <c r="AM185" s="136">
        <v>-12.3389817309432</v>
      </c>
      <c r="AN185" s="136">
        <v>-13.237367131499999</v>
      </c>
      <c r="AO185" s="136">
        <v>-13.237367131500001</v>
      </c>
      <c r="AP185" s="136">
        <v>-9.61830569116891</v>
      </c>
      <c r="AQ185" s="286">
        <v>-9.6183056911688958</v>
      </c>
      <c r="AR185" s="136">
        <v>-2.0391578550671001</v>
      </c>
      <c r="AS185" s="286">
        <f t="shared" si="43"/>
        <v>-2.0391578550671028</v>
      </c>
      <c r="AT185" s="102">
        <v>-37.233812408679199</v>
      </c>
      <c r="AU185" s="102">
        <v>-37.233812408679199</v>
      </c>
      <c r="AV185" s="136">
        <v>-12.172778749447399</v>
      </c>
      <c r="AW185" s="136">
        <v>-12.0713738082676</v>
      </c>
      <c r="AX185" s="136">
        <v>-12.333191245477799</v>
      </c>
      <c r="AY185" s="136">
        <v>-12.2015435696884</v>
      </c>
      <c r="AZ185" s="102">
        <v>-48.778887372881201</v>
      </c>
      <c r="BA185" s="136">
        <v>-18.9516060573023</v>
      </c>
      <c r="BB185" s="136">
        <v>-10.8067550014541</v>
      </c>
      <c r="BC185" s="136">
        <v>-10.829133313495699</v>
      </c>
      <c r="BD185" s="136">
        <v>-10.3481058640655</v>
      </c>
      <c r="BE185" s="63">
        <v>-50.935600236317597</v>
      </c>
      <c r="BF185" s="136"/>
      <c r="BG185" s="165">
        <f t="shared" si="40"/>
        <v>-0.15190190446291485</v>
      </c>
      <c r="BH185" s="165"/>
      <c r="BI185" s="165">
        <f t="shared" si="41"/>
        <v>4.4214064313312429E-2</v>
      </c>
      <c r="BJ185" s="126"/>
      <c r="BK185" s="224" t="b">
        <f t="shared" si="42"/>
        <v>1</v>
      </c>
    </row>
    <row r="186" spans="1:63">
      <c r="A186" s="21" t="s">
        <v>238</v>
      </c>
      <c r="B186" s="36" t="s">
        <v>54</v>
      </c>
      <c r="C186" s="61">
        <v>-12</v>
      </c>
      <c r="D186" s="61">
        <v>37</v>
      </c>
      <c r="E186" s="61">
        <v>31</v>
      </c>
      <c r="F186" s="61">
        <v>17</v>
      </c>
      <c r="G186" s="61">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4.9922390489542696</v>
      </c>
      <c r="AA186" s="61">
        <v>116.835321808128</v>
      </c>
      <c r="AB186" s="140">
        <v>17.507933303203</v>
      </c>
      <c r="AC186" s="140">
        <v>11.542466195936001</v>
      </c>
      <c r="AD186" s="140">
        <v>11.143944305037801</v>
      </c>
      <c r="AE186" s="140">
        <v>29.214601400457401</v>
      </c>
      <c r="AF186" s="61">
        <v>69.408945204634307</v>
      </c>
      <c r="AG186" s="140">
        <v>18.641776300496701</v>
      </c>
      <c r="AH186" s="140">
        <v>36.757204859928002</v>
      </c>
      <c r="AI186" s="140">
        <v>12.5472658618202</v>
      </c>
      <c r="AJ186" s="140">
        <v>40.8236381994491</v>
      </c>
      <c r="AK186" s="61">
        <v>108.769885221694</v>
      </c>
      <c r="AL186" s="140">
        <v>-191.10922753435099</v>
      </c>
      <c r="AM186" s="140">
        <v>-191.10922753435099</v>
      </c>
      <c r="AN186" s="140">
        <v>22.160531396241002</v>
      </c>
      <c r="AO186" s="140">
        <v>22.160531396240998</v>
      </c>
      <c r="AP186" s="140">
        <v>9.5232099345962595</v>
      </c>
      <c r="AQ186" s="287">
        <v>9.5232099345970198</v>
      </c>
      <c r="AR186" s="140">
        <v>-0.51998233306431008</v>
      </c>
      <c r="AS186" s="287">
        <f t="shared" si="43"/>
        <v>-0.51998233306503039</v>
      </c>
      <c r="AT186" s="61">
        <v>-159.94546853657701</v>
      </c>
      <c r="AU186" s="61">
        <v>-159.94546853657801</v>
      </c>
      <c r="AV186" s="140">
        <v>18.189828008113398</v>
      </c>
      <c r="AW186" s="140">
        <v>47.123196585975904</v>
      </c>
      <c r="AX186" s="140">
        <v>59.1505614046904</v>
      </c>
      <c r="AY186" s="140">
        <v>38.497007129351999</v>
      </c>
      <c r="AZ186" s="61">
        <v>162.96059312813202</v>
      </c>
      <c r="BA186" s="140">
        <v>76.688922805390291</v>
      </c>
      <c r="BB186" s="140">
        <v>74.893537245919106</v>
      </c>
      <c r="BC186" s="140">
        <v>30.113784756471301</v>
      </c>
      <c r="BD186" s="140">
        <v>46.263956387479404</v>
      </c>
      <c r="BE186" s="61">
        <v>227.96020119526099</v>
      </c>
      <c r="BF186" s="513"/>
      <c r="BG186" s="165">
        <f t="shared" si="40"/>
        <v>0.20175462554868329</v>
      </c>
      <c r="BH186" s="165"/>
      <c r="BI186" s="165">
        <f t="shared" si="41"/>
        <v>0.39886703171251559</v>
      </c>
      <c r="BJ186" s="126"/>
      <c r="BK186" s="224" t="b">
        <f t="shared" si="42"/>
        <v>1</v>
      </c>
    </row>
    <row r="187" spans="1:63">
      <c r="A187" s="21"/>
      <c r="B187" s="21"/>
      <c r="C187" s="84"/>
      <c r="D187" s="84"/>
      <c r="E187" s="84"/>
      <c r="F187" s="84"/>
      <c r="G187" s="84"/>
      <c r="H187" s="154"/>
      <c r="I187" s="154"/>
      <c r="J187" s="154"/>
      <c r="K187" s="154"/>
      <c r="L187" s="84"/>
      <c r="M187" s="155"/>
      <c r="N187" s="155"/>
      <c r="O187" s="155"/>
      <c r="P187" s="155"/>
      <c r="Q187" s="84"/>
      <c r="R187" s="155"/>
      <c r="S187" s="155"/>
      <c r="T187" s="155"/>
      <c r="U187" s="155"/>
      <c r="V187" s="84"/>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F187" s="155"/>
      <c r="BG187" s="165"/>
      <c r="BH187" s="165"/>
      <c r="BI187" s="165"/>
      <c r="BJ187" s="126"/>
      <c r="BK187" s="224"/>
    </row>
    <row r="188" spans="1:63">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10"/>
      <c r="AT188" s="131"/>
      <c r="AU188" s="131"/>
      <c r="AV188" s="131"/>
      <c r="AW188" s="131"/>
      <c r="AX188" s="131"/>
      <c r="AY188" s="131"/>
      <c r="AZ188" s="131"/>
      <c r="BA188" s="131"/>
      <c r="BB188" s="131"/>
      <c r="BC188" s="131"/>
      <c r="BD188" s="131"/>
      <c r="BE188" s="410"/>
      <c r="BF188" s="131"/>
      <c r="BG188" s="165"/>
      <c r="BH188" s="165"/>
      <c r="BI188" s="165"/>
      <c r="BJ188" s="126"/>
      <c r="BK188" s="224"/>
    </row>
    <row r="189" spans="1:63" ht="16.5"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2"/>
      <c r="AT189" s="133"/>
      <c r="AU189" s="133"/>
      <c r="AV189" s="133"/>
      <c r="AW189" s="133"/>
      <c r="AX189" s="133"/>
      <c r="AY189" s="133"/>
      <c r="AZ189" s="133"/>
      <c r="BA189" s="133"/>
      <c r="BB189" s="133"/>
      <c r="BC189" s="133"/>
      <c r="BD189" s="133"/>
      <c r="BE189" s="412"/>
      <c r="BF189" s="133"/>
      <c r="BG189" s="378"/>
      <c r="BH189" s="378"/>
      <c r="BI189" s="380"/>
      <c r="BJ189" s="378"/>
      <c r="BK189" s="378"/>
    </row>
    <row r="190" spans="1:63">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57" t="s">
        <v>596</v>
      </c>
      <c r="AN190" s="131"/>
      <c r="AO190" s="57" t="s">
        <v>596</v>
      </c>
      <c r="AP190" s="131"/>
      <c r="AQ190" s="57" t="str">
        <f>+$AM$13</f>
        <v>IFRS 17</v>
      </c>
      <c r="AR190" s="131"/>
      <c r="AS190" s="415" t="str">
        <f>+$AM$13</f>
        <v>IFRS 17</v>
      </c>
      <c r="AT190" s="131"/>
      <c r="AU190" s="329" t="s">
        <v>596</v>
      </c>
      <c r="AV190" s="131"/>
      <c r="AW190" s="131"/>
      <c r="AX190" s="131"/>
      <c r="AY190" s="131"/>
      <c r="AZ190" s="131"/>
      <c r="BA190" s="131"/>
      <c r="BB190" s="131"/>
      <c r="BC190" s="131"/>
      <c r="BD190" s="131"/>
      <c r="BE190" s="410"/>
      <c r="BF190" s="131"/>
      <c r="BG190" s="381"/>
      <c r="BH190" s="381"/>
      <c r="BI190" s="381"/>
      <c r="BJ190" s="126"/>
      <c r="BK190" s="224"/>
    </row>
    <row r="191" spans="1:63" ht="25.5">
      <c r="A191" s="21"/>
      <c r="B191" s="25" t="s">
        <v>24</v>
      </c>
      <c r="C191" s="58" t="s">
        <v>100</v>
      </c>
      <c r="D191" s="58" t="s">
        <v>101</v>
      </c>
      <c r="E191" s="58" t="s">
        <v>102</v>
      </c>
      <c r="F191" s="58" t="s">
        <v>103</v>
      </c>
      <c r="G191" s="58" t="s">
        <v>104</v>
      </c>
      <c r="H191" s="58" t="s">
        <v>483</v>
      </c>
      <c r="I191" s="58" t="s">
        <v>484</v>
      </c>
      <c r="J191" s="58" t="s">
        <v>485</v>
      </c>
      <c r="K191" s="58" t="s">
        <v>486</v>
      </c>
      <c r="L191" s="58" t="s">
        <v>487</v>
      </c>
      <c r="M191" s="57" t="s">
        <v>488</v>
      </c>
      <c r="N191" s="57" t="s">
        <v>489</v>
      </c>
      <c r="O191" s="57" t="s">
        <v>490</v>
      </c>
      <c r="P191" s="57" t="s">
        <v>491</v>
      </c>
      <c r="Q191" s="58" t="s">
        <v>492</v>
      </c>
      <c r="R191" s="57" t="s">
        <v>493</v>
      </c>
      <c r="S191" s="57" t="s">
        <v>494</v>
      </c>
      <c r="T191" s="57" t="s">
        <v>495</v>
      </c>
      <c r="U191" s="57" t="s">
        <v>496</v>
      </c>
      <c r="V191" s="58" t="s">
        <v>497</v>
      </c>
      <c r="W191" s="57" t="s">
        <v>498</v>
      </c>
      <c r="X191" s="57" t="s">
        <v>499</v>
      </c>
      <c r="Y191" s="57" t="s">
        <v>500</v>
      </c>
      <c r="Z191" s="57" t="s">
        <v>501</v>
      </c>
      <c r="AA191" s="57" t="s">
        <v>502</v>
      </c>
      <c r="AB191" s="57" t="s">
        <v>503</v>
      </c>
      <c r="AC191" s="57" t="s">
        <v>504</v>
      </c>
      <c r="AD191" s="57" t="s">
        <v>505</v>
      </c>
      <c r="AE191" s="57" t="s">
        <v>506</v>
      </c>
      <c r="AF191" s="57" t="s">
        <v>507</v>
      </c>
      <c r="AG191" s="57" t="s">
        <v>508</v>
      </c>
      <c r="AH191" s="57" t="s">
        <v>509</v>
      </c>
      <c r="AI191" s="57" t="s">
        <v>510</v>
      </c>
      <c r="AJ191" s="57" t="s">
        <v>511</v>
      </c>
      <c r="AK191" s="57" t="s">
        <v>512</v>
      </c>
      <c r="AL191" s="57" t="s">
        <v>513</v>
      </c>
      <c r="AM191" s="57" t="s">
        <v>513</v>
      </c>
      <c r="AN191" s="57" t="s">
        <v>570</v>
      </c>
      <c r="AO191" s="57" t="s">
        <v>570</v>
      </c>
      <c r="AP191" s="57" t="s">
        <v>574</v>
      </c>
      <c r="AQ191" s="57" t="s">
        <v>574</v>
      </c>
      <c r="AR191" s="57" t="s">
        <v>599</v>
      </c>
      <c r="AS191" s="415" t="str">
        <f>AS172</f>
        <v>Q4-22
Stated</v>
      </c>
      <c r="AT191" s="57" t="s">
        <v>600</v>
      </c>
      <c r="AU191" s="329" t="s">
        <v>600</v>
      </c>
      <c r="AV191" s="57" t="s">
        <v>605</v>
      </c>
      <c r="AW191" s="57" t="s">
        <v>614</v>
      </c>
      <c r="AX191" s="57" t="s">
        <v>620</v>
      </c>
      <c r="AY191" s="57" t="s">
        <v>627</v>
      </c>
      <c r="AZ191" s="57" t="s">
        <v>628</v>
      </c>
      <c r="BA191" s="57" t="s">
        <v>647</v>
      </c>
      <c r="BB191" s="57" t="s">
        <v>644</v>
      </c>
      <c r="BC191" s="57" t="s">
        <v>654</v>
      </c>
      <c r="BD191" s="57" t="str">
        <f>BD$14</f>
        <v>Q4-24
Stated</v>
      </c>
      <c r="BE191" s="415" t="str">
        <f t="shared" ref="BE191" si="44">BE$14</f>
        <v>FY-2024
Stated</v>
      </c>
      <c r="BF191" s="57"/>
      <c r="BG191" s="379" t="str">
        <f>LEFT($AY:$AY,2)&amp;"/"&amp;LEFT(BD:BD,2)</f>
        <v>Q4/Q4</v>
      </c>
      <c r="BH191" s="379"/>
      <c r="BI191" s="379" t="str">
        <f>LEFT($AK:$AK,2)&amp;"/"&amp;LEFT(BE:BE,2)</f>
        <v>FY/FY</v>
      </c>
      <c r="BJ191" s="126"/>
      <c r="BK191" s="224"/>
    </row>
    <row r="192" spans="1:63">
      <c r="A192" s="21"/>
      <c r="B192" s="26"/>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10"/>
      <c r="AT192" s="131"/>
      <c r="AU192" s="131"/>
      <c r="AV192" s="131"/>
      <c r="AW192" s="131"/>
      <c r="AX192" s="131"/>
      <c r="AY192" s="131"/>
      <c r="AZ192" s="131"/>
      <c r="BA192" s="131"/>
      <c r="BB192" s="131"/>
      <c r="BC192" s="131"/>
      <c r="BD192" s="131"/>
      <c r="BE192" s="410"/>
      <c r="BF192" s="131"/>
      <c r="BG192" s="348"/>
      <c r="BH192" s="348"/>
      <c r="BI192" s="348"/>
      <c r="BJ192" s="126"/>
      <c r="BK192" s="224"/>
    </row>
    <row r="193" spans="1:63">
      <c r="A193" s="21" t="s">
        <v>240</v>
      </c>
      <c r="B193" s="28" t="s">
        <v>26</v>
      </c>
      <c r="C193" s="60">
        <v>646</v>
      </c>
      <c r="D193" s="60">
        <v>665</v>
      </c>
      <c r="E193" s="60">
        <v>661</v>
      </c>
      <c r="F193" s="60">
        <v>657</v>
      </c>
      <c r="G193" s="61">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4">
        <v>672.20010389774995</v>
      </c>
      <c r="AA193" s="61">
        <v>2716.23240036991</v>
      </c>
      <c r="AB193" s="134">
        <v>646.79448422922599</v>
      </c>
      <c r="AC193" s="134">
        <v>607.08945540792399</v>
      </c>
      <c r="AD193" s="134">
        <v>619.05525908717505</v>
      </c>
      <c r="AE193" s="134">
        <v>653.55338793697501</v>
      </c>
      <c r="AF193" s="61">
        <v>2526.4925866612998</v>
      </c>
      <c r="AG193" s="134">
        <v>643.70582893101698</v>
      </c>
      <c r="AH193" s="134">
        <v>658.35556426812798</v>
      </c>
      <c r="AI193" s="134">
        <v>704.49665403181598</v>
      </c>
      <c r="AJ193" s="134">
        <v>690.17261020644503</v>
      </c>
      <c r="AK193" s="61">
        <v>2696.7306574374102</v>
      </c>
      <c r="AL193" s="134">
        <v>687.69465437132499</v>
      </c>
      <c r="AM193" s="134">
        <v>687.69465437132499</v>
      </c>
      <c r="AN193" s="134">
        <v>684.570430712703</v>
      </c>
      <c r="AO193" s="134">
        <v>684.57043071270505</v>
      </c>
      <c r="AP193" s="134">
        <v>699.26760582591305</v>
      </c>
      <c r="AQ193" s="354">
        <v>699.26760582590987</v>
      </c>
      <c r="AR193" s="134">
        <v>710.09798573543503</v>
      </c>
      <c r="AS193" s="354">
        <f>AU193-AM193-AO193-AQ193</f>
        <v>710.09798573543026</v>
      </c>
      <c r="AT193" s="61">
        <v>2781.6306766453699</v>
      </c>
      <c r="AU193" s="61">
        <v>2781.6306766453699</v>
      </c>
      <c r="AV193" s="134">
        <v>671.61357467432299</v>
      </c>
      <c r="AW193" s="134">
        <v>1162.2941163317701</v>
      </c>
      <c r="AX193" s="134">
        <v>883.18846233743602</v>
      </c>
      <c r="AY193" s="134">
        <v>879.88603771732096</v>
      </c>
      <c r="AZ193" s="61">
        <v>3596.9821910608598</v>
      </c>
      <c r="BA193" s="134">
        <v>846.18673473680997</v>
      </c>
      <c r="BB193" s="134">
        <v>889.34073719486003</v>
      </c>
      <c r="BC193" s="134">
        <v>869.38065685272704</v>
      </c>
      <c r="BD193" s="134">
        <v>914.71992202822901</v>
      </c>
      <c r="BE193" s="61">
        <v>3519.6280508126301</v>
      </c>
      <c r="BF193" s="510"/>
      <c r="BG193" s="165">
        <f t="shared" ref="BG193:BG206" si="45">IF(ISERROR($BD193/AY193),"ns",IF($BD193/AY193&gt;200%,"x"&amp;(ROUND($BD193/AY193,1)),IF($BD193/AY193&lt;0,"ns",$BD193/AY193-1)))</f>
        <v>3.9589086333586154E-2</v>
      </c>
      <c r="BH193" s="165"/>
      <c r="BI193" s="165">
        <f t="shared" ref="BI193:BI206" si="46">IF(ISERROR($BE193/AZ193),"ns",IF($BE193/AZ193&gt;200%,"x"&amp;(ROUND($BE193/AZ193,1)),IF($BE193/AZ193&lt;0,"ns",$BE193/AZ193-1)))</f>
        <v>-2.1505288639034226E-2</v>
      </c>
      <c r="BJ193" s="126"/>
      <c r="BK193" s="224" t="b">
        <f t="shared" ref="BK193:BK206" si="47">ROUND(BE193,1)=ROUND((BA193+BB193+BC193+BD193),1)</f>
        <v>1</v>
      </c>
    </row>
    <row r="194" spans="1:63">
      <c r="A194" s="21" t="s">
        <v>241</v>
      </c>
      <c r="B194" s="29" t="s">
        <v>28</v>
      </c>
      <c r="C194" s="97">
        <v>-366</v>
      </c>
      <c r="D194" s="97">
        <v>-320</v>
      </c>
      <c r="E194" s="97">
        <v>-318</v>
      </c>
      <c r="F194" s="97">
        <v>-332</v>
      </c>
      <c r="G194" s="102">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2">
        <v>-357.90613391752117</v>
      </c>
      <c r="AR194" s="91">
        <v>-359.37594827577499</v>
      </c>
      <c r="AS194" s="414">
        <f t="shared" ref="AS194:AS206" si="48">AU194-AM194-AO194-AQ194</f>
        <v>-359.37594827576686</v>
      </c>
      <c r="AT194" s="92">
        <v>-1477.3124208424399</v>
      </c>
      <c r="AU194" s="92">
        <v>-1477.3124208424399</v>
      </c>
      <c r="AV194" s="91">
        <v>-401.671944192431</v>
      </c>
      <c r="AW194" s="91">
        <v>-427.26777986620903</v>
      </c>
      <c r="AX194" s="91">
        <v>-423.59448835988798</v>
      </c>
      <c r="AY194" s="91">
        <v>-448.90235513818601</v>
      </c>
      <c r="AZ194" s="92">
        <v>-1701.4365675567101</v>
      </c>
      <c r="BA194" s="91">
        <v>-453.81021472082301</v>
      </c>
      <c r="BB194" s="91">
        <v>-442.71958920012702</v>
      </c>
      <c r="BC194" s="91">
        <v>-436.70915844355602</v>
      </c>
      <c r="BD194" s="91">
        <v>-446.83335390215802</v>
      </c>
      <c r="BE194" s="519">
        <v>-1780.07231626666</v>
      </c>
      <c r="BF194" s="91"/>
      <c r="BG194" s="165">
        <f t="shared" si="45"/>
        <v>-4.6090229029676077E-3</v>
      </c>
      <c r="BH194" s="165"/>
      <c r="BI194" s="165">
        <f t="shared" si="46"/>
        <v>4.621726734301479E-2</v>
      </c>
      <c r="BJ194" s="126"/>
      <c r="BK194" s="224" t="b">
        <f t="shared" si="47"/>
        <v>1</v>
      </c>
    </row>
    <row r="195" spans="1:63">
      <c r="A195" s="93" t="s">
        <v>242</v>
      </c>
      <c r="B195" s="31"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3">
        <v>0</v>
      </c>
      <c r="AR195" s="95">
        <v>0</v>
      </c>
      <c r="AS195" s="353">
        <f t="shared" si="48"/>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s="95">
        <v>0</v>
      </c>
      <c r="BE195" s="96">
        <v>0</v>
      </c>
      <c r="BF195" s="95"/>
      <c r="BG195" s="165" t="str">
        <f t="shared" si="45"/>
        <v>ns</v>
      </c>
      <c r="BH195" s="165"/>
      <c r="BI195" s="165">
        <f t="shared" si="46"/>
        <v>-1</v>
      </c>
      <c r="BJ195" s="126"/>
      <c r="BK195" s="224" t="b">
        <f t="shared" si="47"/>
        <v>1</v>
      </c>
    </row>
    <row r="196" spans="1:63">
      <c r="A196" s="21" t="s">
        <v>243</v>
      </c>
      <c r="B196" s="28" t="s">
        <v>32</v>
      </c>
      <c r="C196" s="60">
        <v>280</v>
      </c>
      <c r="D196" s="60">
        <v>345</v>
      </c>
      <c r="E196" s="60">
        <v>343</v>
      </c>
      <c r="F196" s="60">
        <v>325</v>
      </c>
      <c r="G196" s="61">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54">
        <v>341.36147190839199</v>
      </c>
      <c r="AR196" s="134">
        <v>350.72203745966101</v>
      </c>
      <c r="AS196" s="354">
        <f t="shared" si="48"/>
        <v>350.72203745965999</v>
      </c>
      <c r="AT196" s="61">
        <v>1304.31825580293</v>
      </c>
      <c r="AU196" s="61">
        <v>1304.31825580293</v>
      </c>
      <c r="AV196" s="134">
        <v>269.94163048189199</v>
      </c>
      <c r="AW196" s="134">
        <v>735.02633646556603</v>
      </c>
      <c r="AX196" s="134">
        <v>459.59397397754901</v>
      </c>
      <c r="AY196" s="134">
        <v>430.98368257913501</v>
      </c>
      <c r="AZ196" s="61">
        <v>1895.5456235041399</v>
      </c>
      <c r="BA196" s="134">
        <v>392.37652001598701</v>
      </c>
      <c r="BB196" s="134">
        <v>446.62114799473301</v>
      </c>
      <c r="BC196" s="134">
        <v>432.67149840917</v>
      </c>
      <c r="BD196" s="134">
        <v>467.88656812607098</v>
      </c>
      <c r="BE196" s="61">
        <v>1739.5557345459599</v>
      </c>
      <c r="BF196" s="510"/>
      <c r="BG196" s="165">
        <f t="shared" si="45"/>
        <v>8.5624785899313105E-2</v>
      </c>
      <c r="BH196" s="165"/>
      <c r="BI196" s="165">
        <f t="shared" si="46"/>
        <v>-8.2292869675072433E-2</v>
      </c>
      <c r="BJ196" s="126"/>
      <c r="BK196" s="224" t="b">
        <f t="shared" si="47"/>
        <v>1</v>
      </c>
    </row>
    <row r="197" spans="1:63">
      <c r="A197" s="21" t="s">
        <v>244</v>
      </c>
      <c r="B197" s="29" t="s">
        <v>34</v>
      </c>
      <c r="C197" s="97">
        <v>-205</v>
      </c>
      <c r="D197" s="97">
        <v>-183</v>
      </c>
      <c r="E197" s="97">
        <v>-156</v>
      </c>
      <c r="F197" s="97">
        <v>-113</v>
      </c>
      <c r="G197" s="102">
        <v>-657</v>
      </c>
      <c r="H197" s="97">
        <v>-119.30350318417</v>
      </c>
      <c r="I197" s="97">
        <v>-157.50569279396899</v>
      </c>
      <c r="J197" s="97">
        <v>-156.77908280600099</v>
      </c>
      <c r="K197" s="97">
        <v>-124.033059429684</v>
      </c>
      <c r="L197" s="102">
        <v>-557.62133821382395</v>
      </c>
      <c r="M197" s="135">
        <v>-92.407799466871893</v>
      </c>
      <c r="N197" s="135">
        <v>-117.49741777721999</v>
      </c>
      <c r="O197" s="135">
        <v>-127.94975275637699</v>
      </c>
      <c r="P197" s="135">
        <v>-101.95666472085099</v>
      </c>
      <c r="Q197" s="102">
        <v>-439.81163472131999</v>
      </c>
      <c r="R197" s="135">
        <v>-99.307862763129293</v>
      </c>
      <c r="S197" s="135">
        <v>-127.280658469301</v>
      </c>
      <c r="T197" s="135">
        <v>-141.16150460768301</v>
      </c>
      <c r="U197" s="135">
        <v>-98.820272144919102</v>
      </c>
      <c r="V197" s="102">
        <v>-466.57029798503299</v>
      </c>
      <c r="W197" s="135">
        <v>-107.358681063239</v>
      </c>
      <c r="X197" s="135">
        <v>-131.56709952932101</v>
      </c>
      <c r="Y197" s="135">
        <v>-131.09430354270199</v>
      </c>
      <c r="Z197" s="135">
        <v>-127.37372273000599</v>
      </c>
      <c r="AA197" s="102">
        <v>-497.393806865268</v>
      </c>
      <c r="AB197" s="135">
        <v>-189.879023709872</v>
      </c>
      <c r="AC197" s="135">
        <v>-248.23318864347601</v>
      </c>
      <c r="AD197" s="135">
        <v>-140.706893358787</v>
      </c>
      <c r="AE197" s="135">
        <v>-153.65689086770601</v>
      </c>
      <c r="AF197" s="102">
        <v>-732.47599657984199</v>
      </c>
      <c r="AG197" s="135">
        <v>-127.41968578986</v>
      </c>
      <c r="AH197" s="135">
        <v>-134.35039221551401</v>
      </c>
      <c r="AI197" s="135">
        <v>-107.680065969852</v>
      </c>
      <c r="AJ197" s="135">
        <v>-135.744595763158</v>
      </c>
      <c r="AK197" s="102">
        <v>-505.19473973838399</v>
      </c>
      <c r="AL197" s="135">
        <v>-124.52454615981399</v>
      </c>
      <c r="AM197" s="135">
        <v>-124.52454615981399</v>
      </c>
      <c r="AN197" s="135">
        <v>-112.154221063709</v>
      </c>
      <c r="AO197" s="135">
        <v>-112.15422106370799</v>
      </c>
      <c r="AP197" s="135">
        <v>-151.08060452529901</v>
      </c>
      <c r="AQ197" s="355">
        <v>-151.08060452529904</v>
      </c>
      <c r="AR197" s="135">
        <v>-145.35869197826901</v>
      </c>
      <c r="AS197" s="416">
        <f t="shared" si="48"/>
        <v>-145.35869197826892</v>
      </c>
      <c r="AT197" s="102">
        <v>-533.11806372708998</v>
      </c>
      <c r="AU197" s="102">
        <v>-533.11806372708998</v>
      </c>
      <c r="AV197" s="135">
        <v>-158.41792438047699</v>
      </c>
      <c r="AW197" s="135">
        <v>-304.27354537009199</v>
      </c>
      <c r="AX197" s="135">
        <v>-223.755460212815</v>
      </c>
      <c r="AY197" s="135">
        <v>-184.02423986285999</v>
      </c>
      <c r="AZ197" s="102">
        <v>-870.47116982624402</v>
      </c>
      <c r="BA197" s="135">
        <v>-218.803400205862</v>
      </c>
      <c r="BB197" s="135">
        <v>-210.50996371754599</v>
      </c>
      <c r="BC197" s="135">
        <v>-223.22677867649301</v>
      </c>
      <c r="BD197" s="135">
        <v>-305.89046651437502</v>
      </c>
      <c r="BE197" s="63">
        <v>-958.43060911427494</v>
      </c>
      <c r="BF197" s="135"/>
      <c r="BG197" s="165">
        <f t="shared" si="45"/>
        <v>0.66222920818655817</v>
      </c>
      <c r="BH197" s="165"/>
      <c r="BI197" s="165">
        <f t="shared" si="46"/>
        <v>0.10104807871533361</v>
      </c>
      <c r="BJ197" s="126"/>
      <c r="BK197" s="224" t="b">
        <f t="shared" si="47"/>
        <v>1</v>
      </c>
    </row>
    <row r="198" spans="1:63">
      <c r="A198" s="21" t="s">
        <v>245</v>
      </c>
      <c r="B198" s="29" t="s">
        <v>38</v>
      </c>
      <c r="C198" s="97">
        <v>43</v>
      </c>
      <c r="D198" s="97">
        <v>45</v>
      </c>
      <c r="E198" s="97">
        <v>44</v>
      </c>
      <c r="F198" s="97">
        <v>32</v>
      </c>
      <c r="G198" s="102">
        <v>164</v>
      </c>
      <c r="H198" s="97">
        <v>46.0220612847952</v>
      </c>
      <c r="I198" s="97">
        <v>50.563356385004397</v>
      </c>
      <c r="J198" s="97">
        <v>55.299945133415697</v>
      </c>
      <c r="K198" s="97">
        <v>55.611409234548901</v>
      </c>
      <c r="L198" s="102">
        <v>207.496772037764</v>
      </c>
      <c r="M198" s="135">
        <v>65.500575453834699</v>
      </c>
      <c r="N198" s="135">
        <v>49.3780145951023</v>
      </c>
      <c r="O198" s="135">
        <v>68.120125633479503</v>
      </c>
      <c r="P198" s="135">
        <v>58.167738711713902</v>
      </c>
      <c r="Q198" s="102">
        <v>241.16645439413</v>
      </c>
      <c r="R198" s="135">
        <v>62.0082779238992</v>
      </c>
      <c r="S198" s="135">
        <v>64.541606949217496</v>
      </c>
      <c r="T198" s="135">
        <v>62.984021717504397</v>
      </c>
      <c r="U198" s="135">
        <v>-2.2868077743858199</v>
      </c>
      <c r="V198" s="102">
        <v>187.247098816235</v>
      </c>
      <c r="W198" s="135">
        <v>78.125004996224305</v>
      </c>
      <c r="X198" s="135">
        <v>78.311029753818403</v>
      </c>
      <c r="Y198" s="135">
        <v>74.182445744092604</v>
      </c>
      <c r="Z198" s="135">
        <v>64.865428184590996</v>
      </c>
      <c r="AA198" s="102">
        <v>295.48390867872598</v>
      </c>
      <c r="AB198" s="135">
        <v>71.786847657429206</v>
      </c>
      <c r="AC198" s="135">
        <v>60.496168701118499</v>
      </c>
      <c r="AD198" s="135">
        <v>72.059087843483695</v>
      </c>
      <c r="AE198" s="135">
        <v>139.61325116181101</v>
      </c>
      <c r="AF198" s="102">
        <v>343.95535536384301</v>
      </c>
      <c r="AG198" s="135">
        <v>74.110636199517401</v>
      </c>
      <c r="AH198" s="135">
        <v>87.360387227747594</v>
      </c>
      <c r="AI198" s="135">
        <v>79.082288539432795</v>
      </c>
      <c r="AJ198" s="135">
        <v>66.914909760356693</v>
      </c>
      <c r="AK198" s="102">
        <v>307.46822172705498</v>
      </c>
      <c r="AL198" s="135">
        <v>80.098261624961197</v>
      </c>
      <c r="AM198" s="135">
        <v>80.098261624961197</v>
      </c>
      <c r="AN198" s="135">
        <v>78.148193150531199</v>
      </c>
      <c r="AO198" s="135">
        <v>78.148193150530801</v>
      </c>
      <c r="AP198" s="135">
        <v>82.150768497177395</v>
      </c>
      <c r="AQ198" s="355">
        <v>82.150768497178007</v>
      </c>
      <c r="AR198" s="135">
        <v>67.7850913916254</v>
      </c>
      <c r="AS198" s="416">
        <f t="shared" si="48"/>
        <v>67.785091391625002</v>
      </c>
      <c r="AT198" s="102">
        <v>308.18231466429501</v>
      </c>
      <c r="AU198" s="102">
        <v>308.18231466429501</v>
      </c>
      <c r="AV198" s="135">
        <v>74.127554178708394</v>
      </c>
      <c r="AW198" s="135">
        <v>10.932460833722001</v>
      </c>
      <c r="AX198" s="135">
        <v>5.09589054135325</v>
      </c>
      <c r="AY198" s="135">
        <v>39.570277617359402</v>
      </c>
      <c r="AZ198" s="102">
        <v>129.72618317114299</v>
      </c>
      <c r="BA198" s="135">
        <v>30.348072728234101</v>
      </c>
      <c r="BB198" s="135">
        <v>29.1398138790601</v>
      </c>
      <c r="BC198" s="135">
        <v>23.040002651715898</v>
      </c>
      <c r="BD198" s="135">
        <v>42.884957294830997</v>
      </c>
      <c r="BE198" s="63">
        <v>125.41284655384101</v>
      </c>
      <c r="BF198" s="135"/>
      <c r="BG198" s="165">
        <f t="shared" si="45"/>
        <v>8.3766904784551066E-2</v>
      </c>
      <c r="BH198" s="165"/>
      <c r="BI198" s="165">
        <f t="shared" si="46"/>
        <v>-3.3249545402962766E-2</v>
      </c>
      <c r="BJ198" s="126"/>
      <c r="BK198" s="224" t="b">
        <f t="shared" si="47"/>
        <v>1</v>
      </c>
    </row>
    <row r="199" spans="1:63">
      <c r="A199" s="21" t="s">
        <v>246</v>
      </c>
      <c r="B199" s="29" t="s">
        <v>40</v>
      </c>
      <c r="C199" s="97">
        <v>0</v>
      </c>
      <c r="D199" s="97">
        <v>0</v>
      </c>
      <c r="E199" s="97">
        <v>0</v>
      </c>
      <c r="F199" s="97">
        <v>4</v>
      </c>
      <c r="G199" s="102">
        <v>4</v>
      </c>
      <c r="H199" s="97">
        <v>-4.2338270110407E-2</v>
      </c>
      <c r="I199" s="97">
        <v>-1.608390562933</v>
      </c>
      <c r="J199" s="97">
        <v>0.105279277754699</v>
      </c>
      <c r="K199" s="97">
        <v>-0.12630977170471</v>
      </c>
      <c r="L199" s="102">
        <v>-1.6717593269934199</v>
      </c>
      <c r="M199" s="135">
        <v>-0.213800890076348</v>
      </c>
      <c r="N199" s="135">
        <v>3.0207542659739801E-2</v>
      </c>
      <c r="O199" s="135">
        <v>-1.16005191802769</v>
      </c>
      <c r="P199" s="135">
        <v>-1.7508636198327401E-2</v>
      </c>
      <c r="Q199" s="102">
        <v>-1.3611539016426299</v>
      </c>
      <c r="R199" s="135">
        <v>0.168353127578414</v>
      </c>
      <c r="S199" s="135">
        <v>0.54963696589164002</v>
      </c>
      <c r="T199" s="135">
        <v>0.69743816473255105</v>
      </c>
      <c r="U199" s="135">
        <v>-0.40335468313777501</v>
      </c>
      <c r="V199" s="102">
        <v>1.01207357506483</v>
      </c>
      <c r="W199" s="135">
        <v>4.9445887984086501E-2</v>
      </c>
      <c r="X199" s="135">
        <v>0.46294565205106603</v>
      </c>
      <c r="Y199" s="135">
        <v>-9.0133988887331502E-3</v>
      </c>
      <c r="Z199" s="135">
        <v>-0.49694149101556201</v>
      </c>
      <c r="AA199" s="102">
        <v>6.4366501308571501E-3</v>
      </c>
      <c r="AB199" s="135">
        <v>0.37835655388114903</v>
      </c>
      <c r="AC199" s="135">
        <v>17.9404039633955</v>
      </c>
      <c r="AD199" s="135">
        <v>-11.2725388181541</v>
      </c>
      <c r="AE199" s="135">
        <v>-10.08525760677</v>
      </c>
      <c r="AF199" s="102">
        <v>-3.0390359076474001</v>
      </c>
      <c r="AG199" s="135">
        <v>-0.19753122053545999</v>
      </c>
      <c r="AH199" s="135">
        <v>12.4985752802876</v>
      </c>
      <c r="AI199" s="135">
        <v>-6.9751386143134004</v>
      </c>
      <c r="AJ199" s="135">
        <v>-13.736212422921399</v>
      </c>
      <c r="AK199" s="102">
        <v>-8.4103069774826604</v>
      </c>
      <c r="AL199" s="135">
        <v>7.0109300922334306E-2</v>
      </c>
      <c r="AM199" s="135">
        <v>7.0109300922334306E-2</v>
      </c>
      <c r="AN199" s="135">
        <v>-1.81433451814989</v>
      </c>
      <c r="AO199" s="135">
        <v>-1.8143345181498944</v>
      </c>
      <c r="AP199" s="135">
        <v>5.5681673710547397</v>
      </c>
      <c r="AQ199" s="355">
        <v>5.5681673710547397</v>
      </c>
      <c r="AR199" s="135">
        <v>-1.7866297750411499</v>
      </c>
      <c r="AS199" s="416">
        <f t="shared" si="48"/>
        <v>-1.7866297750411495</v>
      </c>
      <c r="AT199" s="102">
        <v>2.0373123787860301</v>
      </c>
      <c r="AU199" s="102">
        <v>2.0373123787860301</v>
      </c>
      <c r="AV199" s="135">
        <v>-1.37694979269448</v>
      </c>
      <c r="AW199" s="135">
        <v>26.152548826904098</v>
      </c>
      <c r="AX199" s="135">
        <v>56.6230255296501</v>
      </c>
      <c r="AY199" s="135">
        <v>-10.5360382708458</v>
      </c>
      <c r="AZ199" s="102">
        <v>70.862586293013905</v>
      </c>
      <c r="BA199" s="135">
        <v>-0.42832101816384499</v>
      </c>
      <c r="BB199" s="135">
        <v>-0.55803966496219903</v>
      </c>
      <c r="BC199" s="135">
        <v>-1.9454487105843501</v>
      </c>
      <c r="BD199" s="135">
        <v>-8.7470225938004802</v>
      </c>
      <c r="BE199" s="63">
        <v>-11.6788319875109</v>
      </c>
      <c r="BF199" s="135"/>
      <c r="BG199" s="165">
        <f t="shared" si="45"/>
        <v>-0.16979965628975491</v>
      </c>
      <c r="BH199" s="165"/>
      <c r="BI199" s="165" t="str">
        <f t="shared" si="46"/>
        <v>ns</v>
      </c>
      <c r="BJ199" s="126"/>
      <c r="BK199" s="224" t="b">
        <f t="shared" si="47"/>
        <v>1</v>
      </c>
    </row>
    <row r="200" spans="1:63">
      <c r="A200" s="21" t="s">
        <v>247</v>
      </c>
      <c r="B200" s="29" t="s">
        <v>42</v>
      </c>
      <c r="C200" s="97">
        <v>0</v>
      </c>
      <c r="D200" s="97">
        <v>0</v>
      </c>
      <c r="E200" s="97">
        <v>0</v>
      </c>
      <c r="F200" s="97">
        <v>0</v>
      </c>
      <c r="G200" s="102">
        <v>0</v>
      </c>
      <c r="H200" s="97">
        <v>0</v>
      </c>
      <c r="I200" s="97">
        <v>0</v>
      </c>
      <c r="J200" s="97">
        <v>0</v>
      </c>
      <c r="K200" s="97">
        <v>0</v>
      </c>
      <c r="L200" s="102">
        <v>0</v>
      </c>
      <c r="M200" s="135">
        <v>0</v>
      </c>
      <c r="N200" s="135">
        <v>0</v>
      </c>
      <c r="O200" s="135">
        <v>0</v>
      </c>
      <c r="P200" s="135">
        <v>0</v>
      </c>
      <c r="Q200" s="102">
        <v>0</v>
      </c>
      <c r="R200" s="135">
        <v>0</v>
      </c>
      <c r="S200" s="135">
        <v>0</v>
      </c>
      <c r="T200" s="135">
        <v>0</v>
      </c>
      <c r="U200" s="135">
        <v>0</v>
      </c>
      <c r="V200" s="102">
        <v>0</v>
      </c>
      <c r="W200" s="135">
        <v>0</v>
      </c>
      <c r="X200" s="135">
        <v>0</v>
      </c>
      <c r="Y200" s="135">
        <v>0</v>
      </c>
      <c r="Z200" s="135">
        <v>0</v>
      </c>
      <c r="AA200" s="102">
        <v>0</v>
      </c>
      <c r="AB200" s="135">
        <v>0</v>
      </c>
      <c r="AC200" s="135">
        <v>0</v>
      </c>
      <c r="AD200" s="135">
        <v>0</v>
      </c>
      <c r="AE200" s="135">
        <v>0</v>
      </c>
      <c r="AF200" s="102">
        <v>0</v>
      </c>
      <c r="AG200" s="135">
        <v>0</v>
      </c>
      <c r="AH200" s="135">
        <v>0</v>
      </c>
      <c r="AI200" s="135">
        <v>0</v>
      </c>
      <c r="AJ200" s="135">
        <v>0</v>
      </c>
      <c r="AK200" s="102">
        <v>0</v>
      </c>
      <c r="AL200" s="135">
        <v>0</v>
      </c>
      <c r="AM200" s="135">
        <v>0</v>
      </c>
      <c r="AN200" s="135">
        <v>0</v>
      </c>
      <c r="AO200" s="135">
        <v>0</v>
      </c>
      <c r="AP200" s="135">
        <v>0</v>
      </c>
      <c r="AQ200" s="355">
        <v>0</v>
      </c>
      <c r="AR200" s="135">
        <v>0</v>
      </c>
      <c r="AS200" s="416">
        <f t="shared" si="48"/>
        <v>0</v>
      </c>
      <c r="AT200" s="102">
        <v>0</v>
      </c>
      <c r="AU200" s="102">
        <v>0</v>
      </c>
      <c r="AV200" s="135">
        <v>0</v>
      </c>
      <c r="AW200" s="135">
        <v>0</v>
      </c>
      <c r="AX200" s="135">
        <v>0</v>
      </c>
      <c r="AY200" s="135">
        <v>11.715</v>
      </c>
      <c r="AZ200" s="102">
        <v>11.715</v>
      </c>
      <c r="BA200" s="135">
        <v>0</v>
      </c>
      <c r="BB200" s="135">
        <v>0</v>
      </c>
      <c r="BC200" s="135">
        <v>0</v>
      </c>
      <c r="BD200" s="135">
        <v>0</v>
      </c>
      <c r="BE200" s="63">
        <v>0</v>
      </c>
      <c r="BF200" s="135"/>
      <c r="BG200" s="165">
        <f t="shared" si="45"/>
        <v>-1</v>
      </c>
      <c r="BH200" s="165"/>
      <c r="BI200" s="165">
        <f t="shared" si="46"/>
        <v>-1</v>
      </c>
      <c r="BJ200" s="126"/>
      <c r="BK200" s="224" t="b">
        <f t="shared" si="47"/>
        <v>1</v>
      </c>
    </row>
    <row r="201" spans="1:63">
      <c r="A201" s="21" t="s">
        <v>248</v>
      </c>
      <c r="B201" s="28" t="s">
        <v>44</v>
      </c>
      <c r="C201" s="60">
        <v>118</v>
      </c>
      <c r="D201" s="60">
        <v>207</v>
      </c>
      <c r="E201" s="60">
        <v>231</v>
      </c>
      <c r="F201" s="60">
        <v>248</v>
      </c>
      <c r="G201" s="61">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233.21403521361401</v>
      </c>
      <c r="V201" s="61">
        <v>1110.4575805684999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310.60690692843099</v>
      </c>
      <c r="AF201" s="61">
        <v>846.77678269855198</v>
      </c>
      <c r="AG201" s="134">
        <v>231.80584472919799</v>
      </c>
      <c r="AH201" s="134">
        <v>297.50976550946598</v>
      </c>
      <c r="AI201" s="134">
        <v>298.95101476225</v>
      </c>
      <c r="AJ201" s="134">
        <v>255.80896677919901</v>
      </c>
      <c r="AK201" s="61">
        <v>1084.07559178011</v>
      </c>
      <c r="AL201" s="134">
        <v>241.85737378930301</v>
      </c>
      <c r="AM201" s="134">
        <v>241.85737378930301</v>
      </c>
      <c r="AN201" s="134">
        <v>290.20083498031801</v>
      </c>
      <c r="AO201" s="134">
        <v>290.20083498031704</v>
      </c>
      <c r="AP201" s="134">
        <v>277.999803251326</v>
      </c>
      <c r="AQ201" s="354">
        <v>277.99980325132697</v>
      </c>
      <c r="AR201" s="134">
        <v>271.361807097976</v>
      </c>
      <c r="AS201" s="354">
        <f t="shared" si="48"/>
        <v>271.36180709797304</v>
      </c>
      <c r="AT201" s="61">
        <v>1081.41981911892</v>
      </c>
      <c r="AU201" s="61">
        <v>1081.41981911892</v>
      </c>
      <c r="AV201" s="134">
        <v>184.27431048742901</v>
      </c>
      <c r="AW201" s="134">
        <v>467.83780075610002</v>
      </c>
      <c r="AX201" s="134">
        <v>297.55742983573703</v>
      </c>
      <c r="AY201" s="134">
        <v>287.708682062788</v>
      </c>
      <c r="AZ201" s="61">
        <v>1237.37822314205</v>
      </c>
      <c r="BA201" s="134">
        <v>203.492871520195</v>
      </c>
      <c r="BB201" s="134">
        <v>264.69295849128599</v>
      </c>
      <c r="BC201" s="134">
        <v>230.53927367380899</v>
      </c>
      <c r="BD201" s="134">
        <v>196.13403631272701</v>
      </c>
      <c r="BE201" s="61">
        <v>894.85913999801699</v>
      </c>
      <c r="BF201" s="510"/>
      <c r="BG201" s="165">
        <f t="shared" si="45"/>
        <v>-0.31828947633243909</v>
      </c>
      <c r="BH201" s="165"/>
      <c r="BI201" s="165">
        <f t="shared" si="46"/>
        <v>-0.27681033716132575</v>
      </c>
      <c r="BJ201" s="126"/>
      <c r="BK201" s="224" t="b">
        <f t="shared" si="47"/>
        <v>1</v>
      </c>
    </row>
    <row r="202" spans="1:63">
      <c r="A202" s="21" t="s">
        <v>249</v>
      </c>
      <c r="B202" s="29" t="s">
        <v>46</v>
      </c>
      <c r="C202" s="97">
        <v>-35</v>
      </c>
      <c r="D202" s="97">
        <v>-55</v>
      </c>
      <c r="E202" s="97">
        <v>-60</v>
      </c>
      <c r="F202" s="97">
        <v>-63</v>
      </c>
      <c r="G202" s="102">
        <v>-213</v>
      </c>
      <c r="H202" s="97">
        <v>-56.972289948838402</v>
      </c>
      <c r="I202" s="97">
        <v>-48.176802935033599</v>
      </c>
      <c r="J202" s="97">
        <v>-48.017894718396398</v>
      </c>
      <c r="K202" s="97">
        <v>-56.449810950942499</v>
      </c>
      <c r="L202" s="102">
        <v>-209.616798553211</v>
      </c>
      <c r="M202" s="135">
        <v>-73.940810495103705</v>
      </c>
      <c r="N202" s="135">
        <v>-70.425590485236597</v>
      </c>
      <c r="O202" s="135">
        <v>-60.376322865879303</v>
      </c>
      <c r="P202" s="135">
        <v>-24.844105256532501</v>
      </c>
      <c r="Q202" s="102">
        <v>-229.58682910275201</v>
      </c>
      <c r="R202" s="135">
        <v>-64.488870058028496</v>
      </c>
      <c r="S202" s="135">
        <v>-76.1254135127719</v>
      </c>
      <c r="T202" s="135">
        <v>-63.4560369616527</v>
      </c>
      <c r="U202" s="135">
        <v>-39.675676921550199</v>
      </c>
      <c r="V202" s="102">
        <v>-243.745997454003</v>
      </c>
      <c r="W202" s="135">
        <v>-63.787950704860599</v>
      </c>
      <c r="X202" s="135">
        <v>-73.089333114708097</v>
      </c>
      <c r="Y202" s="135">
        <v>-56.399463689915699</v>
      </c>
      <c r="Z202" s="135">
        <v>-39.764784495201802</v>
      </c>
      <c r="AA202" s="102">
        <v>-233.04153200468599</v>
      </c>
      <c r="AB202" s="135">
        <v>-28.931902861926599</v>
      </c>
      <c r="AC202" s="135">
        <v>47.0688091495647</v>
      </c>
      <c r="AD202" s="135">
        <v>-43.294016991144801</v>
      </c>
      <c r="AE202" s="135">
        <v>-43.7291306620494</v>
      </c>
      <c r="AF202" s="102">
        <v>-68.886241365556103</v>
      </c>
      <c r="AG202" s="135">
        <v>-50.020787423045</v>
      </c>
      <c r="AH202" s="135">
        <v>-59.1013782287502</v>
      </c>
      <c r="AI202" s="135">
        <v>-67.673060972863496</v>
      </c>
      <c r="AJ202" s="135">
        <v>57.050614285312903</v>
      </c>
      <c r="AK202" s="102">
        <v>-119.74461233934601</v>
      </c>
      <c r="AL202" s="135">
        <v>-53.802347211447298</v>
      </c>
      <c r="AM202" s="135">
        <v>-53.802347211447298</v>
      </c>
      <c r="AN202" s="135">
        <v>-60.179316227069897</v>
      </c>
      <c r="AO202" s="135">
        <v>-60.179316227069705</v>
      </c>
      <c r="AP202" s="135">
        <v>-47.470453341260601</v>
      </c>
      <c r="AQ202" s="355">
        <v>-47.470453341261006</v>
      </c>
      <c r="AR202" s="135">
        <v>-60.699185940557399</v>
      </c>
      <c r="AS202" s="416">
        <f t="shared" si="48"/>
        <v>-60.699185940556973</v>
      </c>
      <c r="AT202" s="102">
        <v>-222.151302720335</v>
      </c>
      <c r="AU202" s="102">
        <v>-222.151302720335</v>
      </c>
      <c r="AV202" s="135">
        <v>-33.954483229355503</v>
      </c>
      <c r="AW202" s="135">
        <v>-143.12814528496099</v>
      </c>
      <c r="AX202" s="135">
        <v>-76.611645252352204</v>
      </c>
      <c r="AY202" s="135">
        <v>-52.632355675680301</v>
      </c>
      <c r="AZ202" s="102">
        <v>-306.32662944234897</v>
      </c>
      <c r="BA202" s="135">
        <v>-42.244773159754999</v>
      </c>
      <c r="BB202" s="135">
        <v>-54.346064289352803</v>
      </c>
      <c r="BC202" s="135">
        <v>-41.8272509433708</v>
      </c>
      <c r="BD202" s="135">
        <v>-48.917974488314002</v>
      </c>
      <c r="BE202" s="63">
        <v>-187.33606288079301</v>
      </c>
      <c r="BF202" s="135"/>
      <c r="BG202" s="165">
        <f t="shared" si="45"/>
        <v>-7.0572201066854245E-2</v>
      </c>
      <c r="BH202" s="165"/>
      <c r="BI202" s="165">
        <f t="shared" si="46"/>
        <v>-0.38844342974090051</v>
      </c>
      <c r="BJ202" s="126"/>
      <c r="BK202" s="224" t="b">
        <f t="shared" si="47"/>
        <v>1</v>
      </c>
    </row>
    <row r="203" spans="1:63">
      <c r="A203" s="21" t="s">
        <v>250</v>
      </c>
      <c r="B203" s="29" t="s">
        <v>48</v>
      </c>
      <c r="C203" s="97">
        <v>-1</v>
      </c>
      <c r="D203" s="97">
        <v>0</v>
      </c>
      <c r="E203" s="97">
        <v>0</v>
      </c>
      <c r="F203" s="97">
        <v>0</v>
      </c>
      <c r="G203" s="102">
        <v>-1</v>
      </c>
      <c r="H203" s="97">
        <v>0</v>
      </c>
      <c r="I203" s="97">
        <v>0</v>
      </c>
      <c r="J203" s="97">
        <v>0</v>
      </c>
      <c r="K203" s="97">
        <v>0</v>
      </c>
      <c r="L203" s="102">
        <v>0</v>
      </c>
      <c r="M203" s="135">
        <v>15.114000000000001</v>
      </c>
      <c r="N203" s="135">
        <v>0</v>
      </c>
      <c r="O203" s="135">
        <v>-1.8580000000000001</v>
      </c>
      <c r="P203" s="135">
        <v>-14.565</v>
      </c>
      <c r="Q203" s="102">
        <v>-1.3089999999999999</v>
      </c>
      <c r="R203" s="135">
        <v>0</v>
      </c>
      <c r="S203" s="135">
        <v>0</v>
      </c>
      <c r="T203" s="135">
        <v>-0.45400000000000001</v>
      </c>
      <c r="U203" s="135">
        <v>0</v>
      </c>
      <c r="V203" s="102">
        <v>-0.45400000000000001</v>
      </c>
      <c r="W203" s="135">
        <v>0</v>
      </c>
      <c r="X203" s="135">
        <v>0</v>
      </c>
      <c r="Y203" s="135">
        <v>0</v>
      </c>
      <c r="Z203" s="135">
        <v>0</v>
      </c>
      <c r="AA203" s="102">
        <v>0</v>
      </c>
      <c r="AB203" s="135">
        <v>0</v>
      </c>
      <c r="AC203" s="135">
        <v>0</v>
      </c>
      <c r="AD203" s="135">
        <v>-68.986999999999995</v>
      </c>
      <c r="AE203" s="135">
        <v>-65.885999999999996</v>
      </c>
      <c r="AF203" s="102">
        <v>-134.87299999999999</v>
      </c>
      <c r="AG203" s="135">
        <v>0</v>
      </c>
      <c r="AH203" s="135">
        <v>0.83499999999999996</v>
      </c>
      <c r="AI203" s="135">
        <v>-0.83499999999999996</v>
      </c>
      <c r="AJ203" s="135">
        <v>0</v>
      </c>
      <c r="AK203" s="102">
        <v>0</v>
      </c>
      <c r="AL203" s="135">
        <v>1.14692851076198</v>
      </c>
      <c r="AM203" s="135">
        <v>1.14692851076198</v>
      </c>
      <c r="AN203" s="135">
        <v>1.13313222563949</v>
      </c>
      <c r="AO203" s="135">
        <v>1.1331322256394898</v>
      </c>
      <c r="AP203" s="135">
        <v>1.29337270693039</v>
      </c>
      <c r="AQ203" s="355">
        <v>1.2933727069304002</v>
      </c>
      <c r="AR203" s="135">
        <v>-3.3334334433318702</v>
      </c>
      <c r="AS203" s="416">
        <f t="shared" si="48"/>
        <v>-3.3334334433318702</v>
      </c>
      <c r="AT203" s="102">
        <v>0.24</v>
      </c>
      <c r="AU203" s="102">
        <v>0.24</v>
      </c>
      <c r="AV203" s="135">
        <v>8.4000000000000005E-2</v>
      </c>
      <c r="AW203" s="135">
        <v>0.112</v>
      </c>
      <c r="AX203" s="135">
        <v>-0.48199999999999998</v>
      </c>
      <c r="AY203" s="135">
        <v>0</v>
      </c>
      <c r="AZ203" s="102">
        <v>-0.28599999999999998</v>
      </c>
      <c r="BA203" s="135">
        <v>0</v>
      </c>
      <c r="BB203" s="135">
        <v>0</v>
      </c>
      <c r="BC203" s="135">
        <v>0</v>
      </c>
      <c r="BD203" s="135">
        <v>0</v>
      </c>
      <c r="BE203" s="63">
        <v>0</v>
      </c>
      <c r="BF203" s="135"/>
      <c r="BG203" s="165" t="str">
        <f t="shared" si="45"/>
        <v>ns</v>
      </c>
      <c r="BH203" s="165"/>
      <c r="BI203" s="165">
        <f t="shared" si="46"/>
        <v>-1</v>
      </c>
      <c r="BJ203" s="126"/>
      <c r="BK203" s="224" t="b">
        <f t="shared" si="47"/>
        <v>1</v>
      </c>
    </row>
    <row r="204" spans="1:63">
      <c r="A204" s="21" t="s">
        <v>251</v>
      </c>
      <c r="B204" s="28" t="s">
        <v>50</v>
      </c>
      <c r="C204" s="60">
        <v>82</v>
      </c>
      <c r="D204" s="60">
        <v>152</v>
      </c>
      <c r="E204" s="60">
        <v>171</v>
      </c>
      <c r="F204" s="60">
        <v>185</v>
      </c>
      <c r="G204" s="61">
        <v>590</v>
      </c>
      <c r="H204" s="60">
        <v>158.649422611771</v>
      </c>
      <c r="I204" s="60">
        <v>171.63071472592901</v>
      </c>
      <c r="J204" s="60">
        <v>177.95627264073801</v>
      </c>
      <c r="K204" s="60">
        <v>192.58690292106499</v>
      </c>
      <c r="L204" s="61">
        <v>700.82331289950298</v>
      </c>
      <c r="M204" s="134">
        <v>233.699570472647</v>
      </c>
      <c r="N204" s="134">
        <v>218.57157048002401</v>
      </c>
      <c r="O204" s="134">
        <v>214.97781681837699</v>
      </c>
      <c r="P204" s="134">
        <v>216.04969881444799</v>
      </c>
      <c r="Q204" s="61">
        <v>883.29865658549602</v>
      </c>
      <c r="R204" s="134">
        <v>212.267730290206</v>
      </c>
      <c r="S204" s="134">
        <v>245.81813348746101</v>
      </c>
      <c r="T204" s="134">
        <v>214.63336104477099</v>
      </c>
      <c r="U204" s="134">
        <v>193.538358292064</v>
      </c>
      <c r="V204" s="61">
        <v>866.25758311450102</v>
      </c>
      <c r="W204" s="134">
        <v>227.24326915320199</v>
      </c>
      <c r="X204" s="134">
        <v>231.97342861178799</v>
      </c>
      <c r="Y204" s="134">
        <v>221.97577269904201</v>
      </c>
      <c r="Z204" s="134">
        <v>238.14235725024199</v>
      </c>
      <c r="AA204" s="61">
        <v>919.33482771427305</v>
      </c>
      <c r="AB204" s="134">
        <v>128.431598395397</v>
      </c>
      <c r="AC204" s="134">
        <v>175.39835937040601</v>
      </c>
      <c r="AD204" s="134">
        <v>138.195807300811</v>
      </c>
      <c r="AE204" s="134">
        <v>200.991776266382</v>
      </c>
      <c r="AF204" s="61">
        <v>643.01754133299596</v>
      </c>
      <c r="AG204" s="134">
        <v>181.78505730615299</v>
      </c>
      <c r="AH204" s="134">
        <v>239.24338728071601</v>
      </c>
      <c r="AI204" s="134">
        <v>230.442953789386</v>
      </c>
      <c r="AJ204" s="134">
        <v>312.85958106451199</v>
      </c>
      <c r="AK204" s="61">
        <v>964.33097944076803</v>
      </c>
      <c r="AL204" s="134">
        <v>189.20195508861801</v>
      </c>
      <c r="AM204" s="134">
        <v>189.20195508861801</v>
      </c>
      <c r="AN204" s="134">
        <v>231.15465097888699</v>
      </c>
      <c r="AO204" s="134">
        <v>231.15465097888702</v>
      </c>
      <c r="AP204" s="134">
        <v>231.822722616996</v>
      </c>
      <c r="AQ204" s="354">
        <v>231.82272261699597</v>
      </c>
      <c r="AR204" s="134">
        <v>207.329187714087</v>
      </c>
      <c r="AS204" s="354">
        <f t="shared" si="48"/>
        <v>207.32918771408595</v>
      </c>
      <c r="AT204" s="61">
        <v>859.50851639858695</v>
      </c>
      <c r="AU204" s="61">
        <v>859.50851639858695</v>
      </c>
      <c r="AV204" s="134">
        <v>150.40382725807299</v>
      </c>
      <c r="AW204" s="134">
        <v>324.82165547113902</v>
      </c>
      <c r="AX204" s="134">
        <v>220.46378458338501</v>
      </c>
      <c r="AY204" s="134">
        <v>235.076326387108</v>
      </c>
      <c r="AZ204" s="61">
        <v>930.76559369970505</v>
      </c>
      <c r="BA204" s="134">
        <v>161.24809836044</v>
      </c>
      <c r="BB204" s="134">
        <v>210.346894201933</v>
      </c>
      <c r="BC204" s="134">
        <v>188.71202273043801</v>
      </c>
      <c r="BD204" s="134">
        <v>147.216061824413</v>
      </c>
      <c r="BE204" s="61">
        <v>707.52307711722403</v>
      </c>
      <c r="BF204" s="510"/>
      <c r="BG204" s="165">
        <f t="shared" si="45"/>
        <v>-0.37375207411576006</v>
      </c>
      <c r="BH204" s="165"/>
      <c r="BI204" s="165">
        <f t="shared" si="46"/>
        <v>-0.23984826909545842</v>
      </c>
      <c r="BJ204" s="126"/>
      <c r="BK204" s="224" t="b">
        <f t="shared" si="47"/>
        <v>1</v>
      </c>
    </row>
    <row r="205" spans="1:63">
      <c r="A205" s="21" t="s">
        <v>252</v>
      </c>
      <c r="B205" s="29" t="s">
        <v>52</v>
      </c>
      <c r="C205" s="97">
        <v>-14</v>
      </c>
      <c r="D205" s="97">
        <v>-27</v>
      </c>
      <c r="E205" s="97">
        <v>-28</v>
      </c>
      <c r="F205" s="97">
        <v>-37</v>
      </c>
      <c r="G205" s="102">
        <v>-106</v>
      </c>
      <c r="H205" s="97">
        <v>-30.151763488952401</v>
      </c>
      <c r="I205" s="97">
        <v>-17.368448300613402</v>
      </c>
      <c r="J205" s="97">
        <v>-20.8678503433404</v>
      </c>
      <c r="K205" s="97">
        <v>-22.664016173406999</v>
      </c>
      <c r="L205" s="102">
        <v>-91.052078306313106</v>
      </c>
      <c r="M205" s="135">
        <v>-32.8095866508272</v>
      </c>
      <c r="N205" s="135">
        <v>-30.947833761719899</v>
      </c>
      <c r="O205" s="135">
        <v>-23.9736008504109</v>
      </c>
      <c r="P205" s="135">
        <v>-29.893972472324599</v>
      </c>
      <c r="Q205" s="102">
        <v>-117.624993735283</v>
      </c>
      <c r="R205" s="135">
        <v>-33.737676693479003</v>
      </c>
      <c r="S205" s="135">
        <v>-30.010750531614299</v>
      </c>
      <c r="T205" s="135">
        <v>-24.4253532823457</v>
      </c>
      <c r="U205" s="135">
        <v>-39.638460561216903</v>
      </c>
      <c r="V205" s="102">
        <v>-127.81224106865599</v>
      </c>
      <c r="W205" s="135">
        <v>-32.8276220209275</v>
      </c>
      <c r="X205" s="135">
        <v>-25.211486819942898</v>
      </c>
      <c r="Y205" s="135">
        <v>-21.1159879504768</v>
      </c>
      <c r="Z205" s="135">
        <v>-25.200102244382801</v>
      </c>
      <c r="AA205" s="102">
        <v>-104.35519903573</v>
      </c>
      <c r="AB205" s="135">
        <v>-19.4731763568114</v>
      </c>
      <c r="AC205" s="135">
        <v>-26.280022802561898</v>
      </c>
      <c r="AD205" s="135">
        <v>-26.384735097012399</v>
      </c>
      <c r="AE205" s="135">
        <v>-12.040538164362401</v>
      </c>
      <c r="AF205" s="102">
        <v>-84.178472420748093</v>
      </c>
      <c r="AG205" s="135">
        <v>-23.615171067913799</v>
      </c>
      <c r="AH205" s="135">
        <v>-27.845759549806701</v>
      </c>
      <c r="AI205" s="135">
        <v>-30.771878941334901</v>
      </c>
      <c r="AJ205" s="135">
        <v>-74.588813439973606</v>
      </c>
      <c r="AK205" s="102">
        <v>-156.82162299902899</v>
      </c>
      <c r="AL205" s="135">
        <v>-25.607598178240401</v>
      </c>
      <c r="AM205" s="135">
        <v>-25.607598178240401</v>
      </c>
      <c r="AN205" s="135">
        <v>-30.497433815368598</v>
      </c>
      <c r="AO205" s="135">
        <v>-30.498754310999999</v>
      </c>
      <c r="AP205" s="135">
        <v>-27.2423998602845</v>
      </c>
      <c r="AQ205" s="355">
        <v>-27.242268551104793</v>
      </c>
      <c r="AR205" s="135">
        <v>-25.519681363282402</v>
      </c>
      <c r="AS205" s="416">
        <f t="shared" si="48"/>
        <v>-25.519557022417807</v>
      </c>
      <c r="AT205" s="102">
        <v>-108.867113217176</v>
      </c>
      <c r="AU205" s="102">
        <v>-108.86817806276299</v>
      </c>
      <c r="AV205" s="135">
        <v>-23.310723479274401</v>
      </c>
      <c r="AW205" s="135">
        <v>-21.076641251340401</v>
      </c>
      <c r="AX205" s="135">
        <v>-16.708788319093099</v>
      </c>
      <c r="AY205" s="135">
        <v>-18.155819214322101</v>
      </c>
      <c r="AZ205" s="102">
        <v>-79.251972264030101</v>
      </c>
      <c r="BA205" s="135">
        <v>-18.762889354128401</v>
      </c>
      <c r="BB205" s="135">
        <v>-23.133924554156199</v>
      </c>
      <c r="BC205" s="135">
        <v>-16.814503351216199</v>
      </c>
      <c r="BD205" s="135">
        <v>-23.6870522166681</v>
      </c>
      <c r="BE205" s="63">
        <v>-82.398369476168895</v>
      </c>
      <c r="BF205" s="135"/>
      <c r="BG205" s="165">
        <f t="shared" si="45"/>
        <v>0.30465345226519558</v>
      </c>
      <c r="BH205" s="165"/>
      <c r="BI205" s="165">
        <f t="shared" si="46"/>
        <v>3.9701184995831751E-2</v>
      </c>
      <c r="BJ205" s="126"/>
      <c r="BK205" s="224" t="b">
        <f t="shared" si="47"/>
        <v>1</v>
      </c>
    </row>
    <row r="206" spans="1:63">
      <c r="A206" s="21" t="s">
        <v>253</v>
      </c>
      <c r="B206" s="36" t="s">
        <v>54</v>
      </c>
      <c r="C206" s="61">
        <v>68</v>
      </c>
      <c r="D206" s="61">
        <v>125</v>
      </c>
      <c r="E206" s="61">
        <v>143</v>
      </c>
      <c r="F206" s="61">
        <v>148</v>
      </c>
      <c r="G206" s="61">
        <v>484</v>
      </c>
      <c r="H206" s="61">
        <v>128.49765912281899</v>
      </c>
      <c r="I206" s="61">
        <v>154.262266425316</v>
      </c>
      <c r="J206" s="61">
        <v>157.08842229739699</v>
      </c>
      <c r="K206" s="61">
        <v>169.922886747658</v>
      </c>
      <c r="L206" s="61">
        <v>609.77123459318898</v>
      </c>
      <c r="M206" s="137">
        <v>200.88998382182001</v>
      </c>
      <c r="N206" s="137">
        <v>187.623736718305</v>
      </c>
      <c r="O206" s="137">
        <v>191.00421596796599</v>
      </c>
      <c r="P206" s="137">
        <v>186.15572634212299</v>
      </c>
      <c r="Q206" s="61">
        <v>765.67366285021296</v>
      </c>
      <c r="R206" s="137">
        <v>178.53005359672699</v>
      </c>
      <c r="S206" s="137">
        <v>215.807382955847</v>
      </c>
      <c r="T206" s="137">
        <v>190.20800776242501</v>
      </c>
      <c r="U206" s="137">
        <v>153.89989773084699</v>
      </c>
      <c r="V206" s="61">
        <v>738.445342045845</v>
      </c>
      <c r="W206" s="137">
        <v>194.41564713227399</v>
      </c>
      <c r="X206" s="137">
        <v>206.761941791845</v>
      </c>
      <c r="Y206" s="137">
        <v>200.859784748565</v>
      </c>
      <c r="Z206" s="137">
        <v>212.94225500585901</v>
      </c>
      <c r="AA206" s="61">
        <v>814.97962867854301</v>
      </c>
      <c r="AB206" s="137">
        <v>108.95842203858599</v>
      </c>
      <c r="AC206" s="137">
        <v>149.11833656784401</v>
      </c>
      <c r="AD206" s="137">
        <v>111.811072203799</v>
      </c>
      <c r="AE206" s="137">
        <v>188.951238102019</v>
      </c>
      <c r="AF206" s="61">
        <v>558.83906891224797</v>
      </c>
      <c r="AG206" s="137">
        <v>158.16988623824</v>
      </c>
      <c r="AH206" s="137">
        <v>211.39762773090899</v>
      </c>
      <c r="AI206" s="137">
        <v>199.67107484805101</v>
      </c>
      <c r="AJ206" s="137">
        <v>238.27076762453899</v>
      </c>
      <c r="AK206" s="61">
        <v>807.50935644173899</v>
      </c>
      <c r="AL206" s="137">
        <v>163.594356910377</v>
      </c>
      <c r="AM206" s="137">
        <v>163.594356910377</v>
      </c>
      <c r="AN206" s="137">
        <v>200.65721716351899</v>
      </c>
      <c r="AO206" s="137">
        <v>200.65589666788699</v>
      </c>
      <c r="AP206" s="137">
        <v>204.58032275671101</v>
      </c>
      <c r="AQ206" s="354">
        <v>204.58045406589105</v>
      </c>
      <c r="AR206" s="137">
        <v>181.80950635080401</v>
      </c>
      <c r="AS206" s="354">
        <f t="shared" si="48"/>
        <v>181.80963069167007</v>
      </c>
      <c r="AT206" s="61">
        <v>750.64140318141199</v>
      </c>
      <c r="AU206" s="61">
        <v>750.64033833582505</v>
      </c>
      <c r="AV206" s="137">
        <v>127.093103778799</v>
      </c>
      <c r="AW206" s="137">
        <v>303.74501421979801</v>
      </c>
      <c r="AX206" s="137">
        <v>203.754996264292</v>
      </c>
      <c r="AY206" s="137">
        <v>216.92050717278599</v>
      </c>
      <c r="AZ206" s="61">
        <v>851.51362143567496</v>
      </c>
      <c r="BA206" s="137">
        <v>142.485209006312</v>
      </c>
      <c r="BB206" s="137">
        <v>187.21296964777699</v>
      </c>
      <c r="BC206" s="137">
        <v>171.89751937922199</v>
      </c>
      <c r="BD206" s="137">
        <v>123.529009607745</v>
      </c>
      <c r="BE206" s="61">
        <v>625.12470764105501</v>
      </c>
      <c r="BF206" s="511"/>
      <c r="BG206" s="165">
        <f t="shared" si="45"/>
        <v>-0.4305332805194434</v>
      </c>
      <c r="BH206" s="165"/>
      <c r="BI206" s="165">
        <f t="shared" si="46"/>
        <v>-0.26586646190453433</v>
      </c>
      <c r="BJ206" s="126"/>
      <c r="BK206" s="224" t="b">
        <f t="shared" si="47"/>
        <v>1</v>
      </c>
    </row>
    <row r="207" spans="1:63">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10"/>
      <c r="AT207" s="131"/>
      <c r="AU207" s="131"/>
      <c r="AV207" s="131"/>
      <c r="AW207" s="131"/>
      <c r="AX207" s="131"/>
      <c r="AY207" s="131"/>
      <c r="AZ207" s="131"/>
      <c r="BA207" s="131"/>
      <c r="BB207" s="131"/>
      <c r="BC207" s="131"/>
      <c r="BD207" s="131"/>
      <c r="BE207" s="410"/>
      <c r="BF207" s="131"/>
      <c r="BG207" s="165"/>
      <c r="BH207" s="165"/>
      <c r="BI207" s="165"/>
      <c r="BJ207" s="126"/>
      <c r="BK207" s="224"/>
    </row>
    <row r="208" spans="1:63" ht="16.5" thickBot="1">
      <c r="A208" s="21"/>
      <c r="B208" s="98" t="s">
        <v>254</v>
      </c>
      <c r="C208" s="99"/>
      <c r="D208" s="99"/>
      <c r="E208" s="99"/>
      <c r="F208" s="99"/>
      <c r="G208" s="99"/>
      <c r="H208" s="99"/>
      <c r="I208" s="99"/>
      <c r="J208" s="99"/>
      <c r="K208" s="99"/>
      <c r="L208" s="99"/>
      <c r="M208" s="141"/>
      <c r="N208" s="141"/>
      <c r="O208" s="141"/>
      <c r="P208" s="141"/>
      <c r="Q208" s="99"/>
      <c r="R208" s="141"/>
      <c r="S208" s="141"/>
      <c r="T208" s="141"/>
      <c r="U208" s="141"/>
      <c r="V208" s="99"/>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9"/>
      <c r="AT208" s="141"/>
      <c r="AU208" s="141"/>
      <c r="AV208" s="141"/>
      <c r="AW208" s="141"/>
      <c r="AX208" s="141"/>
      <c r="AY208" s="141"/>
      <c r="AZ208" s="141"/>
      <c r="BA208" s="141"/>
      <c r="BB208" s="141"/>
      <c r="BC208" s="141"/>
      <c r="BD208" s="141"/>
      <c r="BE208" s="419"/>
      <c r="BF208" s="507"/>
      <c r="BG208" s="378"/>
      <c r="BH208" s="378"/>
      <c r="BI208" s="520"/>
      <c r="BJ208" s="378"/>
      <c r="BK208" s="378"/>
    </row>
    <row r="209" spans="1:63">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8" t="s">
        <v>596</v>
      </c>
      <c r="AN209" s="131"/>
      <c r="AO209" s="138" t="s">
        <v>596</v>
      </c>
      <c r="AP209" s="131"/>
      <c r="AQ209" s="138" t="s">
        <v>596</v>
      </c>
      <c r="AR209" s="131"/>
      <c r="AS209" s="418" t="s">
        <v>596</v>
      </c>
      <c r="AT209" s="131"/>
      <c r="AU209" s="138" t="s">
        <v>596</v>
      </c>
      <c r="AV209" s="131"/>
      <c r="AW209" s="131"/>
      <c r="AX209" s="131"/>
      <c r="AY209" s="131"/>
      <c r="AZ209" s="131"/>
      <c r="BA209" s="131"/>
      <c r="BB209" s="131"/>
      <c r="BC209" s="131"/>
      <c r="BD209" s="131"/>
      <c r="BE209" s="410"/>
      <c r="BF209" s="131"/>
      <c r="BG209" s="381"/>
      <c r="BH209" s="381"/>
      <c r="BI209" s="381"/>
      <c r="BJ209" s="126"/>
      <c r="BK209" s="224"/>
    </row>
    <row r="210" spans="1:63" ht="25.5">
      <c r="A210" s="21"/>
      <c r="B210" s="100" t="s">
        <v>24</v>
      </c>
      <c r="C210" s="101" t="s">
        <v>100</v>
      </c>
      <c r="D210" s="101" t="s">
        <v>101</v>
      </c>
      <c r="E210" s="101" t="s">
        <v>102</v>
      </c>
      <c r="F210" s="101" t="s">
        <v>103</v>
      </c>
      <c r="G210" s="101" t="s">
        <v>104</v>
      </c>
      <c r="H210" s="101" t="s">
        <v>483</v>
      </c>
      <c r="I210" s="101" t="s">
        <v>484</v>
      </c>
      <c r="J210" s="101" t="s">
        <v>485</v>
      </c>
      <c r="K210" s="101" t="s">
        <v>486</v>
      </c>
      <c r="L210" s="101" t="s">
        <v>487</v>
      </c>
      <c r="M210" s="138" t="s">
        <v>488</v>
      </c>
      <c r="N210" s="138" t="s">
        <v>489</v>
      </c>
      <c r="O210" s="138" t="s">
        <v>490</v>
      </c>
      <c r="P210" s="138" t="s">
        <v>491</v>
      </c>
      <c r="Q210" s="101" t="s">
        <v>492</v>
      </c>
      <c r="R210" s="138" t="s">
        <v>493</v>
      </c>
      <c r="S210" s="138" t="s">
        <v>494</v>
      </c>
      <c r="T210" s="138" t="s">
        <v>495</v>
      </c>
      <c r="U210" s="138" t="s">
        <v>496</v>
      </c>
      <c r="V210" s="101" t="s">
        <v>497</v>
      </c>
      <c r="W210" s="138" t="s">
        <v>498</v>
      </c>
      <c r="X210" s="138" t="s">
        <v>499</v>
      </c>
      <c r="Y210" s="138" t="s">
        <v>500</v>
      </c>
      <c r="Z210" s="138" t="s">
        <v>501</v>
      </c>
      <c r="AA210" s="138" t="s">
        <v>502</v>
      </c>
      <c r="AB210" s="138" t="s">
        <v>503</v>
      </c>
      <c r="AC210" s="138" t="s">
        <v>504</v>
      </c>
      <c r="AD210" s="138" t="s">
        <v>505</v>
      </c>
      <c r="AE210" s="138" t="s">
        <v>506</v>
      </c>
      <c r="AF210" s="138" t="s">
        <v>507</v>
      </c>
      <c r="AG210" s="138" t="s">
        <v>508</v>
      </c>
      <c r="AH210" s="138" t="s">
        <v>509</v>
      </c>
      <c r="AI210" s="138" t="s">
        <v>510</v>
      </c>
      <c r="AJ210" s="138" t="s">
        <v>511</v>
      </c>
      <c r="AK210" s="138" t="s">
        <v>512</v>
      </c>
      <c r="AL210" s="138" t="s">
        <v>513</v>
      </c>
      <c r="AM210" s="138" t="s">
        <v>513</v>
      </c>
      <c r="AN210" s="138" t="s">
        <v>570</v>
      </c>
      <c r="AO210" s="138" t="s">
        <v>570</v>
      </c>
      <c r="AP210" s="138" t="s">
        <v>574</v>
      </c>
      <c r="AQ210" s="138" t="s">
        <v>574</v>
      </c>
      <c r="AR210" s="138" t="s">
        <v>599</v>
      </c>
      <c r="AS210" s="418" t="str">
        <f>AS191</f>
        <v>Q4-22
Stated</v>
      </c>
      <c r="AT210" s="138" t="s">
        <v>600</v>
      </c>
      <c r="AU210" s="138" t="s">
        <v>600</v>
      </c>
      <c r="AV210" s="138" t="s">
        <v>605</v>
      </c>
      <c r="AW210" s="138" t="s">
        <v>614</v>
      </c>
      <c r="AX210" s="138" t="s">
        <v>620</v>
      </c>
      <c r="AY210" s="138" t="s">
        <v>627</v>
      </c>
      <c r="AZ210" s="138" t="s">
        <v>628</v>
      </c>
      <c r="BA210" s="138" t="s">
        <v>647</v>
      </c>
      <c r="BB210" s="138" t="s">
        <v>644</v>
      </c>
      <c r="BC210" s="138" t="s">
        <v>654</v>
      </c>
      <c r="BD210" s="138" t="str">
        <f>BD$14</f>
        <v>Q4-24
Stated</v>
      </c>
      <c r="BE210" s="418" t="str">
        <f t="shared" ref="BE210" si="49">BE$14</f>
        <v>FY-2024
Stated</v>
      </c>
      <c r="BF210" s="138"/>
      <c r="BG210" s="379" t="str">
        <f>LEFT($AY:$AY,2)&amp;"/"&amp;LEFT(BD:BD,2)</f>
        <v>Q4/Q4</v>
      </c>
      <c r="BH210" s="379"/>
      <c r="BI210" s="379" t="str">
        <f>LEFT($AK:$AK,2)&amp;"/"&amp;LEFT(BE:BE,2)</f>
        <v>FY/FY</v>
      </c>
      <c r="BJ210" s="126"/>
      <c r="BK210" s="224"/>
    </row>
    <row r="211" spans="1:63">
      <c r="A211" s="21"/>
      <c r="B211" s="26"/>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10"/>
      <c r="AT211" s="131"/>
      <c r="AU211" s="131"/>
      <c r="AV211" s="131"/>
      <c r="AW211" s="131"/>
      <c r="AX211" s="131"/>
      <c r="AY211" s="131"/>
      <c r="AZ211" s="131"/>
      <c r="BA211" s="131"/>
      <c r="BB211" s="131"/>
      <c r="BC211" s="131"/>
      <c r="BD211" s="131"/>
      <c r="BE211" s="410"/>
      <c r="BF211" s="131"/>
      <c r="BG211" s="348"/>
      <c r="BH211" s="348"/>
      <c r="BI211" s="348"/>
      <c r="BJ211" s="126"/>
      <c r="BK211" s="224"/>
    </row>
    <row r="212" spans="1:63">
      <c r="A212" s="21" t="s">
        <v>255</v>
      </c>
      <c r="B212" s="28" t="s">
        <v>26</v>
      </c>
      <c r="C212" s="60">
        <v>519</v>
      </c>
      <c r="D212" s="60">
        <v>534</v>
      </c>
      <c r="E212" s="60">
        <v>531</v>
      </c>
      <c r="F212" s="74">
        <v>515</v>
      </c>
      <c r="G212" s="75">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4">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7">
        <v>542.47499999999991</v>
      </c>
      <c r="AR212" s="139">
        <v>529.70600000000002</v>
      </c>
      <c r="AS212" s="287">
        <f>AU212-AM212-AO212-AQ212</f>
        <v>529.7059999999999</v>
      </c>
      <c r="AT212" s="75">
        <v>2126.3539999999998</v>
      </c>
      <c r="AU212" s="75">
        <v>2126.3539999999998</v>
      </c>
      <c r="AV212" s="139">
        <v>510.096</v>
      </c>
      <c r="AW212" s="139">
        <v>981.452167987189</v>
      </c>
      <c r="AX212" s="139">
        <v>707.22642172634505</v>
      </c>
      <c r="AY212" s="139">
        <v>690.49046617813894</v>
      </c>
      <c r="AZ212" s="75">
        <v>2889.2650558916698</v>
      </c>
      <c r="BA212" s="139">
        <v>669.315914274683</v>
      </c>
      <c r="BB212" s="139">
        <v>695.467052552106</v>
      </c>
      <c r="BC212" s="139">
        <v>677.55704151350005</v>
      </c>
      <c r="BD212" s="139">
        <v>721.72299165971197</v>
      </c>
      <c r="BE212" s="75">
        <v>2764.0630000000001</v>
      </c>
      <c r="BF212" s="512"/>
      <c r="BG212" s="165">
        <f t="shared" ref="BG212:BG225" si="50">IF(ISERROR($BD212/AY212),"ns",IF($BD212/AY212&gt;200%,"x"&amp;(ROUND($BD212/AY212,1)),IF($BD212/AY212&lt;0,"ns",$BD212/AY212-1)))</f>
        <v>4.523237758001919E-2</v>
      </c>
      <c r="BH212" s="165"/>
      <c r="BI212" s="165">
        <f>IF(ISERROR($BE212/AZ212),"ns",IF($BE212/AZ212&gt;200%,"x"&amp;(ROUND($BE212/AZ212,1)),IF($BE212/AZ212&lt;0,"ns",$BE212/AZ212-1)))</f>
        <v>-4.3333530662533981E-2</v>
      </c>
      <c r="BJ212" s="126"/>
      <c r="BK212" s="224" t="b">
        <f t="shared" ref="BK212:BK225" si="51">ROUND(BE212,1)=ROUND((BA212+BB212+BC212+BD212),1)</f>
        <v>1</v>
      </c>
    </row>
    <row r="213" spans="1:63">
      <c r="A213" s="21" t="s">
        <v>256</v>
      </c>
      <c r="B213" s="29" t="s">
        <v>28</v>
      </c>
      <c r="C213" s="97">
        <v>-283</v>
      </c>
      <c r="D213" s="97">
        <v>-253</v>
      </c>
      <c r="E213" s="97">
        <v>-248</v>
      </c>
      <c r="F213" s="72">
        <v>-272</v>
      </c>
      <c r="G213" s="73">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2">
        <v>-268.32499999999993</v>
      </c>
      <c r="AR213" s="91">
        <v>-261.71699999999998</v>
      </c>
      <c r="AS213" s="414">
        <f t="shared" ref="AS213:AS225" si="52">AU213-AM213-AO213-AQ213</f>
        <v>-261.7170000000001</v>
      </c>
      <c r="AT213" s="92">
        <v>-1094.9690000000001</v>
      </c>
      <c r="AU213" s="92">
        <v>-1094.9690000000001</v>
      </c>
      <c r="AV213" s="91">
        <v>-292.84899999999999</v>
      </c>
      <c r="AW213" s="91">
        <v>-332.57113264766298</v>
      </c>
      <c r="AX213" s="91">
        <v>-329.74697191432301</v>
      </c>
      <c r="AY213" s="91">
        <v>-349.57071602807798</v>
      </c>
      <c r="AZ213" s="92">
        <v>-1304.73782059006</v>
      </c>
      <c r="BA213" s="91">
        <v>-354.62969958428602</v>
      </c>
      <c r="BB213" s="91">
        <v>-343.03209783954202</v>
      </c>
      <c r="BC213" s="91">
        <v>-337.662632301023</v>
      </c>
      <c r="BD213" s="91">
        <v>-347.07357027515002</v>
      </c>
      <c r="BE213" s="519">
        <v>-1382.3979999999999</v>
      </c>
      <c r="BF213" s="91"/>
      <c r="BG213" s="165">
        <f t="shared" si="50"/>
        <v>-7.1434637926804934E-3</v>
      </c>
      <c r="BH213" s="165"/>
      <c r="BI213" s="165">
        <f t="shared" ref="BI213:BI225" si="53">IF(ISERROR($BE213/AZ213),"ns",IF($BE213/AZ213&gt;200%,"x"&amp;(ROUND($BE213/AZ213,1)),IF($BE213/AZ213&lt;0,"ns",$BE213/AZ213-1)))</f>
        <v>5.9521674151224113E-2</v>
      </c>
      <c r="BJ213" s="126"/>
      <c r="BK213" s="224" t="b">
        <f t="shared" si="51"/>
        <v>1</v>
      </c>
    </row>
    <row r="214" spans="1:63">
      <c r="A214" s="93" t="s">
        <v>257</v>
      </c>
      <c r="B214" s="31"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3">
        <v>0</v>
      </c>
      <c r="AR214" s="95">
        <v>0</v>
      </c>
      <c r="AS214" s="353">
        <f t="shared" si="52"/>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s="95">
        <v>0</v>
      </c>
      <c r="BE214" s="96">
        <v>0</v>
      </c>
      <c r="BF214" s="95"/>
      <c r="BG214" s="165" t="str">
        <f t="shared" si="50"/>
        <v>ns</v>
      </c>
      <c r="BH214" s="165"/>
      <c r="BI214" s="165">
        <f t="shared" si="53"/>
        <v>-1</v>
      </c>
      <c r="BJ214" s="126"/>
      <c r="BK214" s="224" t="b">
        <f t="shared" si="51"/>
        <v>1</v>
      </c>
    </row>
    <row r="215" spans="1:63">
      <c r="A215" s="21" t="s">
        <v>258</v>
      </c>
      <c r="B215" s="28" t="s">
        <v>32</v>
      </c>
      <c r="C215" s="60">
        <v>236</v>
      </c>
      <c r="D215" s="60">
        <v>281</v>
      </c>
      <c r="E215" s="60">
        <v>283</v>
      </c>
      <c r="F215" s="74">
        <v>243</v>
      </c>
      <c r="G215" s="75">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4">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7">
        <v>274.14999999999998</v>
      </c>
      <c r="AR215" s="139">
        <v>267.98899999999998</v>
      </c>
      <c r="AS215" s="287">
        <f t="shared" si="52"/>
        <v>267.98900000000003</v>
      </c>
      <c r="AT215" s="75">
        <v>1031.385</v>
      </c>
      <c r="AU215" s="75">
        <v>1031.385</v>
      </c>
      <c r="AV215" s="139">
        <v>217.24700000000001</v>
      </c>
      <c r="AW215" s="139">
        <v>648.88103533952597</v>
      </c>
      <c r="AX215" s="139">
        <v>377.47944981202301</v>
      </c>
      <c r="AY215" s="139">
        <v>340.91975015006102</v>
      </c>
      <c r="AZ215" s="75">
        <v>1584.5272353016101</v>
      </c>
      <c r="BA215" s="139">
        <v>314.68621469039698</v>
      </c>
      <c r="BB215" s="139">
        <v>352.43495471256398</v>
      </c>
      <c r="BC215" s="139">
        <v>339.894409212477</v>
      </c>
      <c r="BD215" s="139">
        <v>374.649421384562</v>
      </c>
      <c r="BE215" s="75">
        <v>1381.665</v>
      </c>
      <c r="BF215" s="512"/>
      <c r="BG215" s="165">
        <f t="shared" si="50"/>
        <v>9.8937275472172903E-2</v>
      </c>
      <c r="BH215" s="165"/>
      <c r="BI215" s="165">
        <f t="shared" si="53"/>
        <v>-0.12802697914056105</v>
      </c>
      <c r="BJ215" s="126"/>
      <c r="BK215" s="224" t="b">
        <f t="shared" si="51"/>
        <v>1</v>
      </c>
    </row>
    <row r="216" spans="1:63">
      <c r="A216" s="21" t="s">
        <v>259</v>
      </c>
      <c r="B216" s="29" t="s">
        <v>34</v>
      </c>
      <c r="C216" s="97">
        <v>-188</v>
      </c>
      <c r="D216" s="97">
        <v>-168</v>
      </c>
      <c r="E216" s="97">
        <v>-140</v>
      </c>
      <c r="F216" s="72">
        <v>-85</v>
      </c>
      <c r="G216" s="73">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5">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86">
        <v>-141.20199999999997</v>
      </c>
      <c r="AR216" s="136">
        <v>-122.239</v>
      </c>
      <c r="AS216" s="286">
        <f t="shared" si="52"/>
        <v>-122.23900000000006</v>
      </c>
      <c r="AT216" s="73">
        <v>-480.37</v>
      </c>
      <c r="AU216" s="73">
        <v>-480.37</v>
      </c>
      <c r="AV216" s="136">
        <v>-146.667</v>
      </c>
      <c r="AW216" s="136">
        <v>-285.19417553717301</v>
      </c>
      <c r="AX216" s="136">
        <v>-206.045192797808</v>
      </c>
      <c r="AY216" s="136">
        <v>-169.984101953172</v>
      </c>
      <c r="AZ216" s="73">
        <v>-807.89047028815298</v>
      </c>
      <c r="BA216" s="136">
        <v>-199.399696634874</v>
      </c>
      <c r="BB216" s="136">
        <v>-190.55995761710199</v>
      </c>
      <c r="BC216" s="136">
        <v>-201.064881011995</v>
      </c>
      <c r="BD216" s="136">
        <v>-286.22546473603001</v>
      </c>
      <c r="BE216" s="73">
        <v>-877.25</v>
      </c>
      <c r="BF216" s="136"/>
      <c r="BG216" s="165">
        <f t="shared" si="50"/>
        <v>0.68383667323712838</v>
      </c>
      <c r="BH216" s="165"/>
      <c r="BI216" s="165">
        <f t="shared" si="53"/>
        <v>8.5852640008376779E-2</v>
      </c>
      <c r="BJ216" s="126"/>
      <c r="BK216" s="224" t="b">
        <f t="shared" si="51"/>
        <v>1</v>
      </c>
    </row>
    <row r="217" spans="1:63">
      <c r="A217" s="21" t="s">
        <v>260</v>
      </c>
      <c r="B217" s="29" t="s">
        <v>38</v>
      </c>
      <c r="C217" s="97">
        <v>43</v>
      </c>
      <c r="D217" s="97">
        <v>45</v>
      </c>
      <c r="E217" s="97">
        <v>44</v>
      </c>
      <c r="F217" s="72">
        <v>32</v>
      </c>
      <c r="G217" s="73">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-2.2868077743858199</v>
      </c>
      <c r="V217" s="73">
        <v>187.247098816235</v>
      </c>
      <c r="W217" s="136">
        <v>78.125004996224305</v>
      </c>
      <c r="X217" s="136">
        <v>78.311029753818403</v>
      </c>
      <c r="Y217" s="136">
        <v>74.182445744092604</v>
      </c>
      <c r="Z217" s="135">
        <v>64.865428184590996</v>
      </c>
      <c r="AA217" s="73">
        <v>295.48390867872598</v>
      </c>
      <c r="AB217" s="136">
        <v>71.786847657429206</v>
      </c>
      <c r="AC217" s="136">
        <v>60.496168701118499</v>
      </c>
      <c r="AD217" s="136">
        <v>72.059087843483695</v>
      </c>
      <c r="AE217" s="136">
        <v>139.61325116181101</v>
      </c>
      <c r="AF217" s="73">
        <v>343.95535536384301</v>
      </c>
      <c r="AG217" s="136">
        <v>74.110636199517401</v>
      </c>
      <c r="AH217" s="136">
        <v>87.360387227747594</v>
      </c>
      <c r="AI217" s="136">
        <v>79.082288539432795</v>
      </c>
      <c r="AJ217" s="136">
        <v>66.914909760356693</v>
      </c>
      <c r="AK217" s="73">
        <v>307.46822172705498</v>
      </c>
      <c r="AL217" s="136">
        <v>80.098261624961197</v>
      </c>
      <c r="AM217" s="136">
        <v>80.098261624961197</v>
      </c>
      <c r="AN217" s="136">
        <v>78.148193150531199</v>
      </c>
      <c r="AO217" s="136">
        <v>78.148193150530801</v>
      </c>
      <c r="AP217" s="136">
        <v>82.150768497177395</v>
      </c>
      <c r="AQ217" s="286">
        <v>82.150768497178007</v>
      </c>
      <c r="AR217" s="136">
        <v>67.785167067024204</v>
      </c>
      <c r="AS217" s="286">
        <f t="shared" si="52"/>
        <v>67.785167067023991</v>
      </c>
      <c r="AT217" s="73">
        <v>308.182390339694</v>
      </c>
      <c r="AU217" s="73">
        <v>308.182390339694</v>
      </c>
      <c r="AV217" s="136">
        <v>74.127219258274707</v>
      </c>
      <c r="AW217" s="136">
        <v>13.883835400635</v>
      </c>
      <c r="AX217" s="136">
        <v>4.8633648819739204</v>
      </c>
      <c r="AY217" s="136">
        <v>41.094538280795803</v>
      </c>
      <c r="AZ217" s="73">
        <v>133.968957821679</v>
      </c>
      <c r="BA217" s="136">
        <v>32.036196361492301</v>
      </c>
      <c r="BB217" s="136">
        <v>30.9542392805077</v>
      </c>
      <c r="BC217" s="136">
        <v>24.867028229562401</v>
      </c>
      <c r="BD217" s="136">
        <v>45.0845880890462</v>
      </c>
      <c r="BE217" s="73">
        <v>132.94205196060901</v>
      </c>
      <c r="BF217" s="136"/>
      <c r="BG217" s="165">
        <f t="shared" si="50"/>
        <v>9.7094406584804505E-2</v>
      </c>
      <c r="BH217" s="165"/>
      <c r="BI217" s="165">
        <f t="shared" si="53"/>
        <v>-7.6652522925263478E-3</v>
      </c>
      <c r="BJ217" s="126"/>
      <c r="BK217" s="224" t="b">
        <f t="shared" si="51"/>
        <v>1</v>
      </c>
    </row>
    <row r="218" spans="1:63">
      <c r="A218" s="21" t="s">
        <v>261</v>
      </c>
      <c r="B218" s="29" t="s">
        <v>40</v>
      </c>
      <c r="C218" s="97">
        <v>0</v>
      </c>
      <c r="D218" s="97">
        <v>0</v>
      </c>
      <c r="E218" s="97">
        <v>0</v>
      </c>
      <c r="F218" s="72">
        <v>4</v>
      </c>
      <c r="G218" s="73">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5">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86">
        <v>-0.99099999999999966</v>
      </c>
      <c r="AR218" s="136">
        <v>-2.4220000000000002</v>
      </c>
      <c r="AS218" s="286">
        <f t="shared" si="52"/>
        <v>-2.4220000000000006</v>
      </c>
      <c r="AT218" s="73">
        <v>-5.657</v>
      </c>
      <c r="AU218" s="73">
        <v>-5.657</v>
      </c>
      <c r="AV218" s="136">
        <v>-3.0379999999999998</v>
      </c>
      <c r="AW218" s="136">
        <v>26.376000000000001</v>
      </c>
      <c r="AX218" s="136">
        <v>57.021999999999998</v>
      </c>
      <c r="AY218" s="136">
        <v>-2.379</v>
      </c>
      <c r="AZ218" s="73">
        <v>77.980999999999995</v>
      </c>
      <c r="BA218" s="136">
        <v>-0.503</v>
      </c>
      <c r="BB218" s="136">
        <v>-0.45</v>
      </c>
      <c r="BC218" s="136">
        <v>-2.0609999999999999</v>
      </c>
      <c r="BD218" s="136">
        <v>-1.0720000000000001</v>
      </c>
      <c r="BE218" s="73">
        <v>-4.0860000000000003</v>
      </c>
      <c r="BF218" s="136"/>
      <c r="BG218" s="165">
        <f t="shared" si="50"/>
        <v>-0.54939050021017233</v>
      </c>
      <c r="BH218" s="165"/>
      <c r="BI218" s="165" t="str">
        <f t="shared" si="53"/>
        <v>ns</v>
      </c>
      <c r="BJ218" s="126"/>
      <c r="BK218" s="224" t="b">
        <f t="shared" si="51"/>
        <v>1</v>
      </c>
    </row>
    <row r="219" spans="1:63">
      <c r="A219" s="21" t="s">
        <v>262</v>
      </c>
      <c r="B219" s="29" t="s">
        <v>42</v>
      </c>
      <c r="C219" s="97">
        <v>0</v>
      </c>
      <c r="D219" s="97">
        <v>0</v>
      </c>
      <c r="E219" s="97">
        <v>0</v>
      </c>
      <c r="F219" s="72">
        <v>0</v>
      </c>
      <c r="G219" s="73">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5">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86">
        <v>0</v>
      </c>
      <c r="AR219" s="136">
        <v>0</v>
      </c>
      <c r="AS219" s="286">
        <f t="shared" si="52"/>
        <v>0</v>
      </c>
      <c r="AT219" s="73">
        <v>0</v>
      </c>
      <c r="AU219" s="73">
        <v>0</v>
      </c>
      <c r="AV219" s="136">
        <v>0</v>
      </c>
      <c r="AW219" s="136">
        <v>0</v>
      </c>
      <c r="AX219" s="136">
        <v>0</v>
      </c>
      <c r="AY219" s="136">
        <v>11.715</v>
      </c>
      <c r="AZ219" s="73">
        <v>11.715</v>
      </c>
      <c r="BA219" s="136">
        <v>0</v>
      </c>
      <c r="BB219" s="136">
        <v>0</v>
      </c>
      <c r="BC219" s="136">
        <v>0</v>
      </c>
      <c r="BD219" s="136">
        <v>0</v>
      </c>
      <c r="BE219" s="73">
        <v>0</v>
      </c>
      <c r="BF219" s="136"/>
      <c r="BG219" s="165">
        <f t="shared" si="50"/>
        <v>-1</v>
      </c>
      <c r="BH219" s="165"/>
      <c r="BI219" s="165">
        <f t="shared" si="53"/>
        <v>-1</v>
      </c>
      <c r="BJ219" s="126"/>
      <c r="BK219" s="224" t="b">
        <f t="shared" si="51"/>
        <v>1</v>
      </c>
    </row>
    <row r="220" spans="1:63">
      <c r="A220" s="21" t="s">
        <v>263</v>
      </c>
      <c r="B220" s="28" t="s">
        <v>44</v>
      </c>
      <c r="C220" s="60">
        <v>91</v>
      </c>
      <c r="D220" s="60">
        <v>158</v>
      </c>
      <c r="E220" s="60">
        <v>187</v>
      </c>
      <c r="F220" s="74">
        <v>194</v>
      </c>
      <c r="G220" s="75">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179.554192225614</v>
      </c>
      <c r="V220" s="75">
        <v>891.91409881623497</v>
      </c>
      <c r="W220" s="139">
        <v>244.84400499622399</v>
      </c>
      <c r="X220" s="139">
        <v>252.89302975381801</v>
      </c>
      <c r="Y220" s="139">
        <v>212.438445744093</v>
      </c>
      <c r="Z220" s="134">
        <v>210.234428184591</v>
      </c>
      <c r="AA220" s="75">
        <v>920.40990867872597</v>
      </c>
      <c r="AB220" s="139">
        <v>138.25684765742901</v>
      </c>
      <c r="AC220" s="139">
        <v>101.345168701118</v>
      </c>
      <c r="AD220" s="139">
        <v>204.915087843484</v>
      </c>
      <c r="AE220" s="139">
        <v>267.64625116181099</v>
      </c>
      <c r="AF220" s="75">
        <v>712.16335536384304</v>
      </c>
      <c r="AG220" s="139">
        <v>193.035636199517</v>
      </c>
      <c r="AH220" s="139">
        <v>243.82438722774799</v>
      </c>
      <c r="AI220" s="139">
        <v>243.15028853943301</v>
      </c>
      <c r="AJ220" s="139">
        <v>200.388909760356</v>
      </c>
      <c r="AK220" s="75">
        <v>880.39922172705406</v>
      </c>
      <c r="AL220" s="139">
        <v>196.35926162496099</v>
      </c>
      <c r="AM220" s="139">
        <v>196.35926162496099</v>
      </c>
      <c r="AN220" s="139">
        <v>231.96019315053101</v>
      </c>
      <c r="AO220" s="139">
        <v>231.96019315053098</v>
      </c>
      <c r="AP220" s="139">
        <v>214.10776849717701</v>
      </c>
      <c r="AQ220" s="287">
        <v>214.10776849717797</v>
      </c>
      <c r="AR220" s="139">
        <v>211.11316706702399</v>
      </c>
      <c r="AS220" s="287">
        <f t="shared" si="52"/>
        <v>211.11316706702399</v>
      </c>
      <c r="AT220" s="75">
        <v>853.540390339694</v>
      </c>
      <c r="AU220" s="75">
        <v>853.540390339694</v>
      </c>
      <c r="AV220" s="139">
        <v>141.66921925827501</v>
      </c>
      <c r="AW220" s="139">
        <v>403.946695202988</v>
      </c>
      <c r="AX220" s="139">
        <v>233.31962189618901</v>
      </c>
      <c r="AY220" s="139">
        <v>221.36618647768401</v>
      </c>
      <c r="AZ220" s="75">
        <v>1000.30172283514</v>
      </c>
      <c r="BA220" s="139">
        <v>146.81971441701501</v>
      </c>
      <c r="BB220" s="139">
        <v>192.37923637597001</v>
      </c>
      <c r="BC220" s="139">
        <v>161.635556430045</v>
      </c>
      <c r="BD220" s="139">
        <v>132.436544737579</v>
      </c>
      <c r="BE220" s="75">
        <v>633.27105196060904</v>
      </c>
      <c r="BF220" s="512"/>
      <c r="BG220" s="165">
        <f t="shared" si="50"/>
        <v>-0.40173091995271837</v>
      </c>
      <c r="BH220" s="165"/>
      <c r="BI220" s="165">
        <f t="shared" si="53"/>
        <v>-0.36691996274310268</v>
      </c>
      <c r="BJ220" s="126"/>
      <c r="BK220" s="224" t="b">
        <f t="shared" si="51"/>
        <v>1</v>
      </c>
    </row>
    <row r="221" spans="1:63">
      <c r="A221" s="21" t="s">
        <v>264</v>
      </c>
      <c r="B221" s="29" t="s">
        <v>46</v>
      </c>
      <c r="C221" s="97">
        <v>-23</v>
      </c>
      <c r="D221" s="97">
        <v>-39</v>
      </c>
      <c r="E221" s="97">
        <v>-45</v>
      </c>
      <c r="F221" s="72">
        <v>-49</v>
      </c>
      <c r="G221" s="73">
        <v>-156</v>
      </c>
      <c r="H221" s="72">
        <v>-43.35</v>
      </c>
      <c r="I221" s="72">
        <v>-33.268000000000001</v>
      </c>
      <c r="J221" s="72">
        <v>-35.327116065745898</v>
      </c>
      <c r="K221" s="72">
        <v>-35.535863683636599</v>
      </c>
      <c r="L221" s="73">
        <v>-147.48097974938301</v>
      </c>
      <c r="M221" s="136">
        <v>-60.601999999999997</v>
      </c>
      <c r="N221" s="136">
        <v>-52.057000000000002</v>
      </c>
      <c r="O221" s="136">
        <v>-45.447138100876401</v>
      </c>
      <c r="P221" s="136">
        <v>-44.776000000000003</v>
      </c>
      <c r="Q221" s="73">
        <v>-202.88213810087601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5">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71.705550051078404</v>
      </c>
      <c r="AK221" s="73">
        <v>-62.102449948921603</v>
      </c>
      <c r="AL221" s="136">
        <v>-38.524000000000001</v>
      </c>
      <c r="AM221" s="136">
        <v>-38.524000000000001</v>
      </c>
      <c r="AN221" s="136">
        <v>-44.820999999999998</v>
      </c>
      <c r="AO221" s="136">
        <v>-44.820999999999998</v>
      </c>
      <c r="AP221" s="136">
        <v>-32.424999999999997</v>
      </c>
      <c r="AQ221" s="286">
        <v>-32.424999999999997</v>
      </c>
      <c r="AR221" s="136">
        <v>-51.343545720260899</v>
      </c>
      <c r="AS221" s="286">
        <f t="shared" si="52"/>
        <v>-51.343545720260991</v>
      </c>
      <c r="AT221" s="73">
        <v>-167.11354572026099</v>
      </c>
      <c r="AU221" s="73">
        <v>-167.11354572026099</v>
      </c>
      <c r="AV221" s="136">
        <v>-22.039000000000001</v>
      </c>
      <c r="AW221" s="136">
        <v>-121.65071150175601</v>
      </c>
      <c r="AX221" s="136">
        <v>-66.9055961717457</v>
      </c>
      <c r="AY221" s="136">
        <v>-35.431894911818397</v>
      </c>
      <c r="AZ221" s="73">
        <v>-246.02720258532</v>
      </c>
      <c r="BA221" s="136">
        <v>-29.082805162720501</v>
      </c>
      <c r="BB221" s="136">
        <v>-37.523780940554701</v>
      </c>
      <c r="BC221" s="136">
        <v>-27.0111379922784</v>
      </c>
      <c r="BD221" s="136">
        <v>-35.183011352347599</v>
      </c>
      <c r="BE221" s="73">
        <v>-128.80073544790099</v>
      </c>
      <c r="BF221" s="136"/>
      <c r="BG221" s="165">
        <f t="shared" si="50"/>
        <v>-7.0242802449660413E-3</v>
      </c>
      <c r="BH221" s="165"/>
      <c r="BI221" s="165">
        <f t="shared" si="53"/>
        <v>-0.47647766550028525</v>
      </c>
      <c r="BJ221" s="126"/>
      <c r="BK221" s="224" t="b">
        <f t="shared" si="51"/>
        <v>1</v>
      </c>
    </row>
    <row r="222" spans="1:63">
      <c r="A222" s="21" t="s">
        <v>265</v>
      </c>
      <c r="B222" s="29" t="s">
        <v>48</v>
      </c>
      <c r="C222" s="97">
        <v>-1</v>
      </c>
      <c r="D222" s="97">
        <v>0</v>
      </c>
      <c r="E222" s="97">
        <v>0</v>
      </c>
      <c r="F222" s="72">
        <v>0</v>
      </c>
      <c r="G222" s="73">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5">
        <v>0</v>
      </c>
      <c r="AA222" s="73">
        <v>0</v>
      </c>
      <c r="AB222" s="136">
        <v>0</v>
      </c>
      <c r="AC222" s="136">
        <v>0</v>
      </c>
      <c r="AD222" s="136">
        <v>-68.986999999999995</v>
      </c>
      <c r="AE222" s="136">
        <v>-65.885999999999996</v>
      </c>
      <c r="AF222" s="73">
        <v>-134.87299999999999</v>
      </c>
      <c r="AG222" s="136">
        <v>0</v>
      </c>
      <c r="AH222" s="136">
        <v>0.83499999999999996</v>
      </c>
      <c r="AI222" s="136">
        <v>-0.83499999999999996</v>
      </c>
      <c r="AJ222" s="136">
        <v>0</v>
      </c>
      <c r="AK222" s="73">
        <v>0</v>
      </c>
      <c r="AL222" s="136">
        <v>0</v>
      </c>
      <c r="AM222" s="136">
        <v>0</v>
      </c>
      <c r="AN222" s="136">
        <v>0</v>
      </c>
      <c r="AO222" s="136">
        <v>0</v>
      </c>
      <c r="AP222" s="136">
        <v>0</v>
      </c>
      <c r="AQ222" s="286">
        <v>0</v>
      </c>
      <c r="AR222" s="136">
        <v>0</v>
      </c>
      <c r="AS222" s="286">
        <f t="shared" si="52"/>
        <v>0</v>
      </c>
      <c r="AT222" s="73">
        <v>0</v>
      </c>
      <c r="AU222" s="73">
        <v>0</v>
      </c>
      <c r="AV222" s="136">
        <v>0</v>
      </c>
      <c r="AW222" s="136">
        <v>0</v>
      </c>
      <c r="AX222" s="136">
        <v>0</v>
      </c>
      <c r="AY222" s="136">
        <v>0</v>
      </c>
      <c r="AZ222" s="73">
        <v>0</v>
      </c>
      <c r="BA222" s="136">
        <v>0</v>
      </c>
      <c r="BB222" s="136">
        <v>0</v>
      </c>
      <c r="BC222" s="136">
        <v>0</v>
      </c>
      <c r="BD222" s="136">
        <v>0</v>
      </c>
      <c r="BE222" s="73">
        <v>0</v>
      </c>
      <c r="BF222" s="136"/>
      <c r="BG222" s="165" t="str">
        <f t="shared" si="50"/>
        <v>ns</v>
      </c>
      <c r="BH222" s="165"/>
      <c r="BI222" s="165" t="str">
        <f t="shared" si="53"/>
        <v>ns</v>
      </c>
      <c r="BJ222" s="126"/>
      <c r="BK222" s="224" t="b">
        <f t="shared" si="51"/>
        <v>1</v>
      </c>
    </row>
    <row r="223" spans="1:63">
      <c r="A223" s="21" t="s">
        <v>266</v>
      </c>
      <c r="B223" s="28" t="s">
        <v>50</v>
      </c>
      <c r="C223" s="60">
        <v>67</v>
      </c>
      <c r="D223" s="60">
        <v>119</v>
      </c>
      <c r="E223" s="60">
        <v>142</v>
      </c>
      <c r="F223" s="74">
        <v>145</v>
      </c>
      <c r="G223" s="75">
        <v>473</v>
      </c>
      <c r="H223" s="74">
        <v>135.742061284795</v>
      </c>
      <c r="I223" s="74">
        <v>134.25535638500401</v>
      </c>
      <c r="J223" s="74">
        <v>144.73582906767001</v>
      </c>
      <c r="K223" s="74">
        <v>155.42154555091199</v>
      </c>
      <c r="L223" s="75">
        <v>570.15479228838103</v>
      </c>
      <c r="M223" s="139">
        <v>212.593575453835</v>
      </c>
      <c r="N223" s="139">
        <v>173.908014595102</v>
      </c>
      <c r="O223" s="139">
        <v>175.57398753260301</v>
      </c>
      <c r="P223" s="139">
        <v>145.309738711714</v>
      </c>
      <c r="Q223" s="75">
        <v>707.38531629325405</v>
      </c>
      <c r="R223" s="139">
        <v>180.88427792389899</v>
      </c>
      <c r="S223" s="139">
        <v>196.79960694921701</v>
      </c>
      <c r="T223" s="139">
        <v>170.57954060642001</v>
      </c>
      <c r="U223" s="139">
        <v>151.231192225614</v>
      </c>
      <c r="V223" s="75">
        <v>699.49461770515097</v>
      </c>
      <c r="W223" s="139">
        <v>195.014004996224</v>
      </c>
      <c r="X223" s="139">
        <v>195.78702975381799</v>
      </c>
      <c r="Y223" s="139">
        <v>173.843094009998</v>
      </c>
      <c r="Z223" s="134">
        <v>183.86433245045799</v>
      </c>
      <c r="AA223" s="75">
        <v>748.50846121049801</v>
      </c>
      <c r="AB223" s="139">
        <v>116.365847657429</v>
      </c>
      <c r="AC223" s="139">
        <v>157.22316870111899</v>
      </c>
      <c r="AD223" s="139">
        <v>104.17808784348399</v>
      </c>
      <c r="AE223" s="139">
        <v>163.225285183267</v>
      </c>
      <c r="AF223" s="75">
        <v>540.99238938529902</v>
      </c>
      <c r="AG223" s="139">
        <v>157.095636199517</v>
      </c>
      <c r="AH223" s="139">
        <v>200.46738722774799</v>
      </c>
      <c r="AI223" s="139">
        <v>188.63928853943301</v>
      </c>
      <c r="AJ223" s="139">
        <v>272.094459811435</v>
      </c>
      <c r="AK223" s="75">
        <v>818.29677177813301</v>
      </c>
      <c r="AL223" s="139">
        <v>157.83526162496099</v>
      </c>
      <c r="AM223" s="139">
        <v>157.83526162496099</v>
      </c>
      <c r="AN223" s="139">
        <v>187.13919315053101</v>
      </c>
      <c r="AO223" s="139">
        <v>187.13919315053101</v>
      </c>
      <c r="AP223" s="139">
        <v>181.68276849717699</v>
      </c>
      <c r="AQ223" s="287">
        <v>181.68276849717796</v>
      </c>
      <c r="AR223" s="139">
        <v>159.76962134676299</v>
      </c>
      <c r="AS223" s="287">
        <f t="shared" si="52"/>
        <v>159.76962134676302</v>
      </c>
      <c r="AT223" s="75">
        <v>686.42684461943304</v>
      </c>
      <c r="AU223" s="75">
        <v>686.42684461943304</v>
      </c>
      <c r="AV223" s="139">
        <v>119.63021925827501</v>
      </c>
      <c r="AW223" s="139">
        <v>282.29598370123102</v>
      </c>
      <c r="AX223" s="139">
        <v>166.41402572444301</v>
      </c>
      <c r="AY223" s="139">
        <v>185.934291565866</v>
      </c>
      <c r="AZ223" s="75">
        <v>754.27452024981505</v>
      </c>
      <c r="BA223" s="139">
        <v>117.73690925429401</v>
      </c>
      <c r="BB223" s="139">
        <v>154.855455435415</v>
      </c>
      <c r="BC223" s="139">
        <v>134.624418437766</v>
      </c>
      <c r="BD223" s="139">
        <v>97.253533385231194</v>
      </c>
      <c r="BE223" s="75">
        <v>504.47031651270697</v>
      </c>
      <c r="BF223" s="512"/>
      <c r="BG223" s="165">
        <f t="shared" si="50"/>
        <v>-0.47694676131981939</v>
      </c>
      <c r="BH223" s="165"/>
      <c r="BI223" s="165">
        <f t="shared" si="53"/>
        <v>-0.33118473053335162</v>
      </c>
      <c r="BJ223" s="126"/>
      <c r="BK223" s="224" t="b">
        <f t="shared" si="51"/>
        <v>1</v>
      </c>
    </row>
    <row r="224" spans="1:63">
      <c r="A224" s="21" t="s">
        <v>267</v>
      </c>
      <c r="B224" s="29" t="s">
        <v>52</v>
      </c>
      <c r="C224" s="97">
        <v>-14</v>
      </c>
      <c r="D224" s="97">
        <v>-27</v>
      </c>
      <c r="E224" s="97">
        <v>-28</v>
      </c>
      <c r="F224" s="97">
        <v>-37</v>
      </c>
      <c r="G224" s="73">
        <v>-106</v>
      </c>
      <c r="H224" s="97">
        <v>-29.9814612275885</v>
      </c>
      <c r="I224" s="97">
        <v>-17.344552068418398</v>
      </c>
      <c r="J224" s="97">
        <v>-20.6099455057022</v>
      </c>
      <c r="K224" s="97">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5">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-74.325695692963606</v>
      </c>
      <c r="AK224" s="73">
        <v>-155.83117738928701</v>
      </c>
      <c r="AL224" s="136">
        <v>-25.303009797581002</v>
      </c>
      <c r="AM224" s="136">
        <v>-25.303009797581002</v>
      </c>
      <c r="AN224" s="136">
        <v>-30.178456142754399</v>
      </c>
      <c r="AO224" s="136">
        <v>-30.179776638385899</v>
      </c>
      <c r="AP224" s="136">
        <v>-27.212826705968101</v>
      </c>
      <c r="AQ224" s="286">
        <v>-27.212695396788305</v>
      </c>
      <c r="AR224" s="136">
        <v>-24.854334104694701</v>
      </c>
      <c r="AS224" s="286">
        <f t="shared" si="52"/>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s="136">
        <v>-23.134303727193199</v>
      </c>
      <c r="BC224" s="136">
        <v>-16.814719840276499</v>
      </c>
      <c r="BD224" s="136">
        <v>-23.6878685055906</v>
      </c>
      <c r="BE224" s="73">
        <v>-82.399797161599693</v>
      </c>
      <c r="BF224" s="136"/>
      <c r="BG224" s="165">
        <f t="shared" si="50"/>
        <v>0.30465927610145971</v>
      </c>
      <c r="BH224" s="165"/>
      <c r="BI224" s="165">
        <f t="shared" si="53"/>
        <v>3.9697107861897507E-2</v>
      </c>
      <c r="BJ224" s="126"/>
      <c r="BK224" s="224" t="b">
        <f t="shared" si="51"/>
        <v>1</v>
      </c>
    </row>
    <row r="225" spans="1:63">
      <c r="A225" s="21" t="s">
        <v>268</v>
      </c>
      <c r="B225" s="36" t="s">
        <v>54</v>
      </c>
      <c r="C225" s="61">
        <v>53</v>
      </c>
      <c r="D225" s="61">
        <v>92</v>
      </c>
      <c r="E225" s="61">
        <v>114</v>
      </c>
      <c r="F225" s="75">
        <v>108</v>
      </c>
      <c r="G225" s="75">
        <v>367</v>
      </c>
      <c r="H225" s="75">
        <v>105.760600057207</v>
      </c>
      <c r="I225" s="75">
        <v>116.910804316586</v>
      </c>
      <c r="J225" s="75">
        <v>124.125883561968</v>
      </c>
      <c r="K225" s="75">
        <v>132.873658880595</v>
      </c>
      <c r="L225" s="75">
        <v>479.67094681635501</v>
      </c>
      <c r="M225" s="140">
        <v>179.812269151923</v>
      </c>
      <c r="N225" s="140">
        <v>142.99585769022499</v>
      </c>
      <c r="O225" s="140">
        <v>151.59084854042899</v>
      </c>
      <c r="P225" s="140">
        <v>115.187819266753</v>
      </c>
      <c r="Q225" s="75">
        <v>589.58679464933005</v>
      </c>
      <c r="R225" s="140">
        <v>147.169637905369</v>
      </c>
      <c r="S225" s="140">
        <v>166.83819639841201</v>
      </c>
      <c r="T225" s="140">
        <v>146.28208923125899</v>
      </c>
      <c r="U225" s="140">
        <v>111.579980363651</v>
      </c>
      <c r="V225" s="75">
        <v>571.86990389869197</v>
      </c>
      <c r="W225" s="140">
        <v>162.102330416564</v>
      </c>
      <c r="X225" s="140">
        <v>170.674115712873</v>
      </c>
      <c r="Y225" s="140">
        <v>152.85791170533301</v>
      </c>
      <c r="Z225" s="137">
        <v>158.675062037793</v>
      </c>
      <c r="AA225" s="75">
        <v>644.30941987256301</v>
      </c>
      <c r="AB225" s="140">
        <v>96.872553095694599</v>
      </c>
      <c r="AC225" s="140">
        <v>130.96673012590401</v>
      </c>
      <c r="AD225" s="140">
        <v>77.891126008754199</v>
      </c>
      <c r="AE225" s="140">
        <v>152.027594762755</v>
      </c>
      <c r="AF225" s="75">
        <v>457.75800399310799</v>
      </c>
      <c r="AG225" s="140">
        <v>134.110453857382</v>
      </c>
      <c r="AH225" s="140">
        <v>172.77330076728899</v>
      </c>
      <c r="AI225" s="140">
        <v>157.81307564570301</v>
      </c>
      <c r="AJ225" s="140">
        <v>197.76876411847101</v>
      </c>
      <c r="AK225" s="75">
        <v>662.46559438884594</v>
      </c>
      <c r="AL225" s="140">
        <v>132.53225182738001</v>
      </c>
      <c r="AM225" s="140">
        <v>132.53225182738001</v>
      </c>
      <c r="AN225" s="140">
        <v>156.960737007777</v>
      </c>
      <c r="AO225" s="140">
        <v>156.959416512145</v>
      </c>
      <c r="AP225" s="140">
        <v>154.46994179120901</v>
      </c>
      <c r="AQ225" s="287">
        <v>154.47007310038998</v>
      </c>
      <c r="AR225" s="140">
        <v>134.91528724206901</v>
      </c>
      <c r="AS225" s="287">
        <f t="shared" si="52"/>
        <v>134.91541158293296</v>
      </c>
      <c r="AT225" s="75">
        <v>578.87821786843494</v>
      </c>
      <c r="AU225" s="75">
        <v>578.87715302284801</v>
      </c>
      <c r="AV225" s="140">
        <v>96.683224880775398</v>
      </c>
      <c r="AW225" s="140">
        <v>261.71335357730499</v>
      </c>
      <c r="AX225" s="140">
        <v>148.84635784488799</v>
      </c>
      <c r="AY225" s="140">
        <v>167.77792772474601</v>
      </c>
      <c r="AZ225" s="75">
        <v>675.02086402771397</v>
      </c>
      <c r="BA225" s="140">
        <v>98.974004165754806</v>
      </c>
      <c r="BB225" s="140">
        <v>131.72115170822201</v>
      </c>
      <c r="BC225" s="140">
        <v>117.80969859749</v>
      </c>
      <c r="BD225" s="140">
        <v>73.565664879640593</v>
      </c>
      <c r="BE225" s="75">
        <v>422.07051935110798</v>
      </c>
      <c r="BF225" s="513"/>
      <c r="BG225" s="165">
        <f t="shared" si="50"/>
        <v>-0.56152954159541579</v>
      </c>
      <c r="BH225" s="165"/>
      <c r="BI225" s="165">
        <f t="shared" si="53"/>
        <v>-0.37472966860209633</v>
      </c>
      <c r="BJ225" s="126"/>
      <c r="BK225" s="224" t="b">
        <f t="shared" si="51"/>
        <v>1</v>
      </c>
    </row>
    <row r="226" spans="1:63">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10"/>
      <c r="AT226" s="131"/>
      <c r="AU226" s="131"/>
      <c r="AV226" s="131"/>
      <c r="AW226" s="131"/>
      <c r="AX226" s="131"/>
      <c r="AY226" s="131"/>
      <c r="AZ226" s="131"/>
      <c r="BA226" s="131"/>
      <c r="BB226" s="131"/>
      <c r="BC226" s="131"/>
      <c r="BD226" s="131"/>
      <c r="BE226" s="410"/>
      <c r="BF226" s="131"/>
      <c r="BG226" s="165"/>
      <c r="BH226" s="165"/>
      <c r="BI226" s="165"/>
      <c r="BJ226" s="126"/>
      <c r="BK226" s="224"/>
    </row>
    <row r="227" spans="1:63" ht="16.5" thickBot="1">
      <c r="A227" s="21"/>
      <c r="B227" s="98" t="s">
        <v>269</v>
      </c>
      <c r="C227" s="99"/>
      <c r="D227" s="99"/>
      <c r="E227" s="99"/>
      <c r="F227" s="99"/>
      <c r="G227" s="99"/>
      <c r="H227" s="99"/>
      <c r="I227" s="99"/>
      <c r="J227" s="99"/>
      <c r="K227" s="99"/>
      <c r="L227" s="99"/>
      <c r="M227" s="141"/>
      <c r="N227" s="141"/>
      <c r="O227" s="141"/>
      <c r="P227" s="141"/>
      <c r="Q227" s="99"/>
      <c r="R227" s="141"/>
      <c r="S227" s="141"/>
      <c r="T227" s="141"/>
      <c r="U227" s="141"/>
      <c r="V227" s="99"/>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9"/>
      <c r="AT227" s="141"/>
      <c r="AU227" s="141"/>
      <c r="AV227" s="141"/>
      <c r="AW227" s="141"/>
      <c r="AX227" s="141"/>
      <c r="AY227" s="141"/>
      <c r="AZ227" s="141"/>
      <c r="BA227" s="141"/>
      <c r="BB227" s="141"/>
      <c r="BC227" s="141"/>
      <c r="BD227" s="141"/>
      <c r="BE227" s="419"/>
      <c r="BF227" s="507"/>
      <c r="BG227" s="378"/>
      <c r="BH227" s="378"/>
      <c r="BI227" s="520"/>
      <c r="BJ227" s="378"/>
      <c r="BK227" s="378"/>
    </row>
    <row r="228" spans="1:63">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8" t="s">
        <v>596</v>
      </c>
      <c r="AN228" s="131"/>
      <c r="AO228" s="138" t="s">
        <v>596</v>
      </c>
      <c r="AP228" s="131"/>
      <c r="AQ228" s="138" t="s">
        <v>596</v>
      </c>
      <c r="AR228" s="131"/>
      <c r="AS228" s="418" t="s">
        <v>596</v>
      </c>
      <c r="AT228" s="131"/>
      <c r="AU228" s="138" t="s">
        <v>596</v>
      </c>
      <c r="AV228" s="131"/>
      <c r="AW228" s="131"/>
      <c r="AX228" s="131"/>
      <c r="AY228" s="131"/>
      <c r="AZ228" s="131"/>
      <c r="BA228" s="131"/>
      <c r="BB228" s="131"/>
      <c r="BC228" s="131"/>
      <c r="BD228" s="131"/>
      <c r="BE228" s="410"/>
      <c r="BF228" s="131"/>
      <c r="BG228" s="168"/>
      <c r="BH228" s="168"/>
      <c r="BI228" s="168"/>
      <c r="BJ228" s="126"/>
      <c r="BK228" s="224"/>
    </row>
    <row r="229" spans="1:63" ht="25.5">
      <c r="A229" s="21"/>
      <c r="B229" s="100" t="s">
        <v>24</v>
      </c>
      <c r="C229" s="101" t="s">
        <v>100</v>
      </c>
      <c r="D229" s="101" t="s">
        <v>101</v>
      </c>
      <c r="E229" s="101" t="s">
        <v>102</v>
      </c>
      <c r="F229" s="101" t="s">
        <v>103</v>
      </c>
      <c r="G229" s="101" t="s">
        <v>104</v>
      </c>
      <c r="H229" s="101" t="s">
        <v>483</v>
      </c>
      <c r="I229" s="101" t="s">
        <v>484</v>
      </c>
      <c r="J229" s="101" t="s">
        <v>485</v>
      </c>
      <c r="K229" s="101" t="s">
        <v>486</v>
      </c>
      <c r="L229" s="101" t="s">
        <v>487</v>
      </c>
      <c r="M229" s="138" t="s">
        <v>488</v>
      </c>
      <c r="N229" s="138" t="s">
        <v>489</v>
      </c>
      <c r="O229" s="138" t="s">
        <v>490</v>
      </c>
      <c r="P229" s="138" t="s">
        <v>491</v>
      </c>
      <c r="Q229" s="101" t="s">
        <v>492</v>
      </c>
      <c r="R229" s="138" t="s">
        <v>493</v>
      </c>
      <c r="S229" s="138" t="s">
        <v>494</v>
      </c>
      <c r="T229" s="138" t="s">
        <v>495</v>
      </c>
      <c r="U229" s="138" t="s">
        <v>496</v>
      </c>
      <c r="V229" s="101" t="s">
        <v>497</v>
      </c>
      <c r="W229" s="138" t="s">
        <v>498</v>
      </c>
      <c r="X229" s="138" t="s">
        <v>499</v>
      </c>
      <c r="Y229" s="138" t="s">
        <v>500</v>
      </c>
      <c r="Z229" s="138" t="s">
        <v>501</v>
      </c>
      <c r="AA229" s="138" t="s">
        <v>502</v>
      </c>
      <c r="AB229" s="138" t="s">
        <v>503</v>
      </c>
      <c r="AC229" s="138" t="s">
        <v>504</v>
      </c>
      <c r="AD229" s="138" t="s">
        <v>505</v>
      </c>
      <c r="AE229" s="138" t="s">
        <v>506</v>
      </c>
      <c r="AF229" s="138" t="s">
        <v>507</v>
      </c>
      <c r="AG229" s="138" t="s">
        <v>508</v>
      </c>
      <c r="AH229" s="138" t="s">
        <v>509</v>
      </c>
      <c r="AI229" s="138" t="s">
        <v>510</v>
      </c>
      <c r="AJ229" s="138" t="s">
        <v>511</v>
      </c>
      <c r="AK229" s="138" t="s">
        <v>512</v>
      </c>
      <c r="AL229" s="138" t="s">
        <v>513</v>
      </c>
      <c r="AM229" s="138" t="s">
        <v>513</v>
      </c>
      <c r="AN229" s="138" t="s">
        <v>570</v>
      </c>
      <c r="AO229" s="138" t="s">
        <v>570</v>
      </c>
      <c r="AP229" s="138" t="s">
        <v>574</v>
      </c>
      <c r="AQ229" s="138" t="s">
        <v>574</v>
      </c>
      <c r="AR229" s="138" t="s">
        <v>599</v>
      </c>
      <c r="AS229" s="418" t="str">
        <f>AS210</f>
        <v>Q4-22
Stated</v>
      </c>
      <c r="AT229" s="138" t="s">
        <v>600</v>
      </c>
      <c r="AU229" s="138" t="s">
        <v>600</v>
      </c>
      <c r="AV229" s="138" t="s">
        <v>605</v>
      </c>
      <c r="AW229" s="138" t="s">
        <v>614</v>
      </c>
      <c r="AX229" s="138" t="s">
        <v>620</v>
      </c>
      <c r="AY229" s="138" t="s">
        <v>627</v>
      </c>
      <c r="AZ229" s="138" t="s">
        <v>628</v>
      </c>
      <c r="BA229" s="138" t="s">
        <v>647</v>
      </c>
      <c r="BB229" s="138" t="s">
        <v>644</v>
      </c>
      <c r="BC229" s="138" t="s">
        <v>654</v>
      </c>
      <c r="BD229" s="138" t="str">
        <f>BD$14</f>
        <v>Q4-24
Stated</v>
      </c>
      <c r="BE229" s="418" t="str">
        <f t="shared" ref="BE229" si="54">BE$14</f>
        <v>FY-2024
Stated</v>
      </c>
      <c r="BF229" s="138"/>
      <c r="BG229" s="379" t="str">
        <f>LEFT($AY:$AY,2)&amp;"/"&amp;LEFT(BD:BD,2)</f>
        <v>Q4/Q4</v>
      </c>
      <c r="BH229" s="379"/>
      <c r="BI229" s="379" t="str">
        <f>LEFT($AK:$AK,2)&amp;"/"&amp;LEFT(BE:BE,2)</f>
        <v>FY/FY</v>
      </c>
      <c r="BJ229" s="126"/>
      <c r="BK229" s="224"/>
    </row>
    <row r="230" spans="1:63">
      <c r="A230" s="21"/>
      <c r="B230" s="26"/>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10"/>
      <c r="AT230" s="131"/>
      <c r="AU230" s="131"/>
      <c r="AV230" s="131"/>
      <c r="AW230" s="131"/>
      <c r="AX230" s="131"/>
      <c r="AY230" s="131"/>
      <c r="AZ230" s="131"/>
      <c r="BA230" s="131"/>
      <c r="BB230" s="131"/>
      <c r="BC230" s="131"/>
      <c r="BD230" s="131"/>
      <c r="BE230" s="410"/>
      <c r="BF230" s="131"/>
      <c r="BG230" s="348"/>
      <c r="BH230" s="348"/>
      <c r="BI230" s="348"/>
      <c r="BJ230" s="126"/>
      <c r="BK230" s="224"/>
    </row>
    <row r="231" spans="1:63">
      <c r="A231" s="21" t="s">
        <v>270</v>
      </c>
      <c r="B231" s="28" t="s">
        <v>26</v>
      </c>
      <c r="C231" s="60">
        <v>127</v>
      </c>
      <c r="D231" s="60">
        <v>131</v>
      </c>
      <c r="E231" s="60">
        <v>130</v>
      </c>
      <c r="F231" s="74">
        <v>142</v>
      </c>
      <c r="G231" s="75">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4">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7">
        <v>156.79260582591297</v>
      </c>
      <c r="AR231" s="139">
        <v>180.39198573543499</v>
      </c>
      <c r="AS231" s="287">
        <f>AU231-AM231-AO231-AQ231</f>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s="139">
        <v>193.873684642754</v>
      </c>
      <c r="BC231" s="139">
        <v>191.82361533922699</v>
      </c>
      <c r="BD231" s="139">
        <v>192.99693036851801</v>
      </c>
      <c r="BE231" s="75">
        <v>755.56505081262605</v>
      </c>
      <c r="BF231" s="512"/>
      <c r="BG231" s="165">
        <f t="shared" ref="BG231:BG244" si="55">IF(ISERROR($BD231/AY231),"ns",IF($BD231/AY231&gt;200%,"x"&amp;(ROUND($BD231/AY231,1)),IF($BD231/AY231&lt;0,"ns",$BD231/AY231-1)))</f>
        <v>1.9015010752719386E-2</v>
      </c>
      <c r="BH231" s="165"/>
      <c r="BI231" s="165">
        <f t="shared" ref="BI231:BI244" si="56">IF(ISERROR($BE231/AZ231),"ns",IF($BE231/AZ231&gt;200%,"x"&amp;(ROUND($BE231/AZ231,1)),IF($BE231/AZ231&lt;0,"ns",$BE231/AZ231-1)))</f>
        <v>6.7608813275384039E-2</v>
      </c>
      <c r="BJ231" s="126"/>
      <c r="BK231" s="224" t="b">
        <f t="shared" ref="BK231:BK245" si="57">ROUND(BE231,1)=ROUND((BA231+BB231+BC231+BD231),1)</f>
        <v>1</v>
      </c>
    </row>
    <row r="232" spans="1:63">
      <c r="A232" s="21" t="s">
        <v>271</v>
      </c>
      <c r="B232" s="29" t="s">
        <v>28</v>
      </c>
      <c r="C232" s="97">
        <v>-83</v>
      </c>
      <c r="D232" s="97">
        <v>-67</v>
      </c>
      <c r="E232" s="97">
        <v>-70</v>
      </c>
      <c r="F232" s="72">
        <v>-60</v>
      </c>
      <c r="G232" s="73">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2">
        <v>-89.581133917519992</v>
      </c>
      <c r="AR232" s="91">
        <v>-97.658948275774904</v>
      </c>
      <c r="AS232" s="414">
        <f t="shared" ref="AS232:AS244" si="58">AU232-AM232-AO232-AQ232</f>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s="91">
        <v>-99.759783627008702</v>
      </c>
      <c r="BE232" s="519">
        <v>-397.67431626666502</v>
      </c>
      <c r="BF232" s="91"/>
      <c r="BG232" s="165">
        <f t="shared" si="55"/>
        <v>4.3102532157535123E-3</v>
      </c>
      <c r="BH232" s="165"/>
      <c r="BI232" s="165">
        <f t="shared" si="56"/>
        <v>2.4592195147443707E-3</v>
      </c>
      <c r="BJ232" s="126"/>
      <c r="BK232" s="224" t="b">
        <f t="shared" si="57"/>
        <v>1</v>
      </c>
    </row>
    <row r="233" spans="1:63">
      <c r="A233" s="93" t="s">
        <v>272</v>
      </c>
      <c r="B233" s="31"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3">
        <v>0</v>
      </c>
      <c r="AR233" s="95">
        <v>0</v>
      </c>
      <c r="AS233" s="353">
        <f t="shared" si="58"/>
        <v>0</v>
      </c>
      <c r="AT233" s="96">
        <v>-17.934999999999999</v>
      </c>
      <c r="AU233" s="96">
        <v>-17.934999999999999</v>
      </c>
      <c r="AV233" s="95">
        <v>-15.360048460000002</v>
      </c>
      <c r="AW233" s="95">
        <v>-7.1811539999998786E-2</v>
      </c>
      <c r="AX233" s="95">
        <v>0</v>
      </c>
      <c r="AY233" s="95">
        <v>0</v>
      </c>
      <c r="AZ233" s="96">
        <v>-15.43186</v>
      </c>
      <c r="BA233" s="95">
        <v>0</v>
      </c>
      <c r="BB233" s="95">
        <v>0</v>
      </c>
      <c r="BC233" s="95">
        <v>0</v>
      </c>
      <c r="BD233" s="95">
        <v>0</v>
      </c>
      <c r="BE233" s="96">
        <v>0</v>
      </c>
      <c r="BF233" s="95"/>
      <c r="BG233" s="165" t="str">
        <f t="shared" si="55"/>
        <v>ns</v>
      </c>
      <c r="BH233" s="165"/>
      <c r="BI233" s="165">
        <f t="shared" si="56"/>
        <v>-1</v>
      </c>
      <c r="BJ233" s="126"/>
      <c r="BK233" s="224" t="b">
        <f t="shared" si="57"/>
        <v>1</v>
      </c>
    </row>
    <row r="234" spans="1:63">
      <c r="A234" s="21" t="s">
        <v>273</v>
      </c>
      <c r="B234" s="28" t="s">
        <v>32</v>
      </c>
      <c r="C234" s="60">
        <v>44</v>
      </c>
      <c r="D234" s="60">
        <v>64</v>
      </c>
      <c r="E234" s="60">
        <v>60</v>
      </c>
      <c r="F234" s="74">
        <v>82</v>
      </c>
      <c r="G234" s="75">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4">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7">
        <v>67.211471908392994</v>
      </c>
      <c r="AR234" s="139">
        <v>82.733037459660494</v>
      </c>
      <c r="AS234" s="287">
        <f t="shared" si="58"/>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s="139">
        <v>94.186193282169398</v>
      </c>
      <c r="BC234" s="139">
        <v>92.777089196693296</v>
      </c>
      <c r="BD234" s="139">
        <v>93.237146741508994</v>
      </c>
      <c r="BE234" s="75">
        <v>357.890734545962</v>
      </c>
      <c r="BF234" s="512"/>
      <c r="BG234" s="165">
        <f t="shared" si="55"/>
        <v>3.5232908744394553E-2</v>
      </c>
      <c r="BH234" s="165"/>
      <c r="BI234" s="165">
        <f t="shared" si="56"/>
        <v>0.15070602935832222</v>
      </c>
      <c r="BJ234" s="126"/>
      <c r="BK234" s="224" t="b">
        <f t="shared" si="57"/>
        <v>1</v>
      </c>
    </row>
    <row r="235" spans="1:63">
      <c r="A235" s="21" t="s">
        <v>274</v>
      </c>
      <c r="B235" s="29" t="s">
        <v>34</v>
      </c>
      <c r="C235" s="97">
        <v>-17</v>
      </c>
      <c r="D235" s="97">
        <v>-15</v>
      </c>
      <c r="E235" s="97">
        <v>-16</v>
      </c>
      <c r="F235" s="72">
        <v>-28</v>
      </c>
      <c r="G235" s="73">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5">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86">
        <v>-9.8786045252985986</v>
      </c>
      <c r="AR235" s="136">
        <v>-23.119691978269</v>
      </c>
      <c r="AS235" s="286">
        <f t="shared" si="58"/>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s="136">
        <v>-19.950006100444</v>
      </c>
      <c r="BC235" s="136">
        <v>-22.1618976644986</v>
      </c>
      <c r="BD235" s="136">
        <v>-19.665001778345399</v>
      </c>
      <c r="BE235" s="73">
        <v>-81.1806091142752</v>
      </c>
      <c r="BF235" s="136"/>
      <c r="BG235" s="165">
        <f t="shared" si="55"/>
        <v>0.40062739446285089</v>
      </c>
      <c r="BH235" s="165"/>
      <c r="BI235" s="165">
        <f t="shared" si="56"/>
        <v>0.29721479167651554</v>
      </c>
      <c r="BJ235" s="126"/>
      <c r="BK235" s="224" t="b">
        <f t="shared" si="57"/>
        <v>1</v>
      </c>
    </row>
    <row r="236" spans="1:63">
      <c r="A236" s="21" t="s">
        <v>275</v>
      </c>
      <c r="B236" s="29" t="s">
        <v>38</v>
      </c>
      <c r="C236" s="97">
        <v>0</v>
      </c>
      <c r="D236" s="97">
        <v>0</v>
      </c>
      <c r="E236" s="97">
        <v>0</v>
      </c>
      <c r="F236" s="72">
        <v>0</v>
      </c>
      <c r="G236" s="73">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5">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86">
        <v>0</v>
      </c>
      <c r="AR236" s="136">
        <v>-7.5675398859090094E-5</v>
      </c>
      <c r="AS236" s="286">
        <f t="shared" si="58"/>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s="136">
        <v>-1.81442540144759</v>
      </c>
      <c r="BC236" s="136">
        <v>-1.8270255778465301</v>
      </c>
      <c r="BD236" s="136">
        <v>-2.1996307942152402</v>
      </c>
      <c r="BE236" s="73">
        <v>-7.5292054067675602</v>
      </c>
      <c r="BF236" s="136"/>
      <c r="BG236" s="165">
        <f t="shared" si="55"/>
        <v>0.44308046975127002</v>
      </c>
      <c r="BH236" s="165"/>
      <c r="BI236" s="165">
        <f t="shared" si="56"/>
        <v>0.77459469967739092</v>
      </c>
      <c r="BJ236" s="126"/>
      <c r="BK236" s="224" t="b">
        <f t="shared" si="57"/>
        <v>1</v>
      </c>
    </row>
    <row r="237" spans="1:63">
      <c r="A237" s="21" t="s">
        <v>276</v>
      </c>
      <c r="B237" s="29" t="s">
        <v>40</v>
      </c>
      <c r="C237" s="97">
        <v>0</v>
      </c>
      <c r="D237" s="97">
        <v>0</v>
      </c>
      <c r="E237" s="97">
        <v>0</v>
      </c>
      <c r="F237" s="72">
        <v>0</v>
      </c>
      <c r="G237" s="73">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5">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86">
        <v>6.5591673710547385</v>
      </c>
      <c r="AR237" s="136">
        <v>0.63537022495885298</v>
      </c>
      <c r="AS237" s="286">
        <f t="shared" si="58"/>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s="136">
        <v>-0.10803966496219899</v>
      </c>
      <c r="BC237" s="136">
        <v>0.11555128941564501</v>
      </c>
      <c r="BD237" s="136">
        <v>-7.6750225938004801</v>
      </c>
      <c r="BE237" s="73">
        <v>-7.5928319875108796</v>
      </c>
      <c r="BF237" s="136"/>
      <c r="BG237" s="165">
        <f t="shared" si="55"/>
        <v>-5.9091996511539069E-2</v>
      </c>
      <c r="BH237" s="165"/>
      <c r="BI237" s="165">
        <f t="shared" si="56"/>
        <v>6.6646629439249816E-2</v>
      </c>
      <c r="BJ237" s="126"/>
      <c r="BK237" s="224" t="b">
        <f t="shared" si="57"/>
        <v>1</v>
      </c>
    </row>
    <row r="238" spans="1:63">
      <c r="A238" s="21" t="s">
        <v>277</v>
      </c>
      <c r="B238" s="29" t="s">
        <v>42</v>
      </c>
      <c r="C238" s="97">
        <v>0</v>
      </c>
      <c r="D238" s="97">
        <v>0</v>
      </c>
      <c r="E238" s="97">
        <v>0</v>
      </c>
      <c r="F238" s="72">
        <v>0</v>
      </c>
      <c r="G238" s="73">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5">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86">
        <v>0</v>
      </c>
      <c r="AR238" s="136">
        <v>0</v>
      </c>
      <c r="AS238" s="286">
        <f t="shared" si="58"/>
        <v>0</v>
      </c>
      <c r="AT238" s="73">
        <v>0</v>
      </c>
      <c r="AU238" s="73">
        <v>0</v>
      </c>
      <c r="AV238" s="136">
        <v>0</v>
      </c>
      <c r="AW238" s="136">
        <v>0</v>
      </c>
      <c r="AX238" s="136">
        <v>0</v>
      </c>
      <c r="AY238" s="136">
        <v>0</v>
      </c>
      <c r="AZ238" s="73">
        <v>0</v>
      </c>
      <c r="BA238" s="136">
        <v>0</v>
      </c>
      <c r="BB238" s="136">
        <v>0</v>
      </c>
      <c r="BC238" s="136">
        <v>0</v>
      </c>
      <c r="BD238" s="136">
        <v>0</v>
      </c>
      <c r="BE238" s="73">
        <v>0</v>
      </c>
      <c r="BF238" s="136"/>
      <c r="BG238" s="165" t="str">
        <f t="shared" si="55"/>
        <v>ns</v>
      </c>
      <c r="BH238" s="165"/>
      <c r="BI238" s="165" t="str">
        <f t="shared" si="56"/>
        <v>ns</v>
      </c>
      <c r="BJ238" s="126"/>
      <c r="BK238" s="224" t="b">
        <f t="shared" si="57"/>
        <v>1</v>
      </c>
    </row>
    <row r="239" spans="1:63">
      <c r="A239" s="21" t="s">
        <v>278</v>
      </c>
      <c r="B239" s="28" t="s">
        <v>44</v>
      </c>
      <c r="C239" s="60">
        <v>27</v>
      </c>
      <c r="D239" s="60">
        <v>49</v>
      </c>
      <c r="E239" s="60">
        <v>44</v>
      </c>
      <c r="F239" s="74">
        <v>54</v>
      </c>
      <c r="G239" s="75">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4">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7">
        <v>63.892034754149009</v>
      </c>
      <c r="AR239" s="139">
        <v>60.248640030951499</v>
      </c>
      <c r="AS239" s="287">
        <f t="shared" si="58"/>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s="139">
        <v>72.313722115315599</v>
      </c>
      <c r="BC239" s="139">
        <v>68.903717243763793</v>
      </c>
      <c r="BD239" s="139">
        <v>63.6974915751479</v>
      </c>
      <c r="BE239" s="75">
        <v>261.588088037408</v>
      </c>
      <c r="BF239" s="512"/>
      <c r="BG239" s="165">
        <f t="shared" si="55"/>
        <v>-3.9868925439548786E-2</v>
      </c>
      <c r="BH239" s="165"/>
      <c r="BI239" s="165">
        <f t="shared" si="56"/>
        <v>0.10339104761018625</v>
      </c>
      <c r="BJ239" s="126"/>
      <c r="BK239" s="224" t="b">
        <f t="shared" si="57"/>
        <v>1</v>
      </c>
    </row>
    <row r="240" spans="1:63">
      <c r="A240" s="21" t="s">
        <v>279</v>
      </c>
      <c r="B240" s="29" t="s">
        <v>46</v>
      </c>
      <c r="C240" s="97">
        <v>-12</v>
      </c>
      <c r="D240" s="97">
        <v>-16</v>
      </c>
      <c r="E240" s="97">
        <v>-15</v>
      </c>
      <c r="F240" s="72">
        <v>-14</v>
      </c>
      <c r="G240" s="73">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19.931894743467399</v>
      </c>
      <c r="Q240" s="73">
        <v>-26.704691001875599</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5">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86">
        <v>-15.0454533412606</v>
      </c>
      <c r="AR240" s="136">
        <v>-9.3556402202964808</v>
      </c>
      <c r="AS240" s="286">
        <f t="shared" si="58"/>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s="136">
        <v>-16.822283348798099</v>
      </c>
      <c r="BC240" s="136">
        <v>-14.8161129510924</v>
      </c>
      <c r="BD240" s="136">
        <v>-13.7349631359663</v>
      </c>
      <c r="BE240" s="73">
        <v>-58.5353274328913</v>
      </c>
      <c r="BF240" s="136"/>
      <c r="BG240" s="165">
        <f t="shared" si="55"/>
        <v>-0.20147702293979686</v>
      </c>
      <c r="BH240" s="165"/>
      <c r="BI240" s="165">
        <f t="shared" si="56"/>
        <v>-2.9255658239017768E-2</v>
      </c>
      <c r="BJ240" s="126"/>
      <c r="BK240" s="224" t="b">
        <f t="shared" si="57"/>
        <v>1</v>
      </c>
    </row>
    <row r="241" spans="1:63">
      <c r="A241" s="21" t="s">
        <v>280</v>
      </c>
      <c r="B241" s="29" t="s">
        <v>48</v>
      </c>
      <c r="C241" s="97">
        <v>0</v>
      </c>
      <c r="D241" s="97">
        <v>0</v>
      </c>
      <c r="E241" s="97">
        <v>0</v>
      </c>
      <c r="F241" s="72">
        <v>0</v>
      </c>
      <c r="G241" s="73">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5">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86">
        <v>1.2933727069304002</v>
      </c>
      <c r="AR241" s="136">
        <v>-3.3334334433318702</v>
      </c>
      <c r="AS241" s="286">
        <f t="shared" si="58"/>
        <v>-3.3334334433318702</v>
      </c>
      <c r="AT241" s="73">
        <v>0.24</v>
      </c>
      <c r="AU241" s="73">
        <v>0.24</v>
      </c>
      <c r="AV241" s="136">
        <v>8.4000000000000005E-2</v>
      </c>
      <c r="AW241" s="136">
        <v>0.112</v>
      </c>
      <c r="AX241" s="136">
        <v>-0.48199999999999998</v>
      </c>
      <c r="AY241" s="136">
        <v>0</v>
      </c>
      <c r="AZ241" s="73">
        <v>-0.28599999999999998</v>
      </c>
      <c r="BA241" s="136">
        <v>0</v>
      </c>
      <c r="BB241" s="136">
        <v>0</v>
      </c>
      <c r="BC241" s="136">
        <v>0</v>
      </c>
      <c r="BD241" s="136">
        <v>0</v>
      </c>
      <c r="BE241" s="73">
        <v>0</v>
      </c>
      <c r="BF241" s="136"/>
      <c r="BG241" s="165" t="str">
        <f t="shared" si="55"/>
        <v>ns</v>
      </c>
      <c r="BH241" s="165"/>
      <c r="BI241" s="165">
        <f t="shared" si="56"/>
        <v>-1</v>
      </c>
      <c r="BJ241" s="126"/>
      <c r="BK241" s="224" t="b">
        <f t="shared" si="57"/>
        <v>1</v>
      </c>
    </row>
    <row r="242" spans="1:63">
      <c r="A242" s="21" t="s">
        <v>281</v>
      </c>
      <c r="B242" s="28" t="s">
        <v>50</v>
      </c>
      <c r="C242" s="60">
        <v>15</v>
      </c>
      <c r="D242" s="60">
        <v>33</v>
      </c>
      <c r="E242" s="60">
        <v>29</v>
      </c>
      <c r="F242" s="74">
        <v>40</v>
      </c>
      <c r="G242" s="75">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70.739960102733605</v>
      </c>
      <c r="Q242" s="75">
        <v>175.913340292242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4">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7">
        <v>50.139954119818711</v>
      </c>
      <c r="AR242" s="139">
        <v>47.5595663673231</v>
      </c>
      <c r="AS242" s="287">
        <f t="shared" si="58"/>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s="139">
        <v>55.491438766517597</v>
      </c>
      <c r="BC242" s="139">
        <v>54.0876042926715</v>
      </c>
      <c r="BD242" s="139">
        <v>49.962528439181703</v>
      </c>
      <c r="BE242" s="75">
        <v>203.052760604517</v>
      </c>
      <c r="BF242" s="512"/>
      <c r="BG242" s="165">
        <f t="shared" si="55"/>
        <v>1.6696370447913056E-2</v>
      </c>
      <c r="BH242" s="165"/>
      <c r="BI242" s="165">
        <f t="shared" si="56"/>
        <v>0.15049875688001024</v>
      </c>
      <c r="BJ242" s="126"/>
      <c r="BK242" s="224" t="b">
        <f t="shared" si="57"/>
        <v>1</v>
      </c>
    </row>
    <row r="243" spans="1:63">
      <c r="A243" s="21" t="s">
        <v>282</v>
      </c>
      <c r="B243" s="29" t="s">
        <v>52</v>
      </c>
      <c r="C243" s="97">
        <v>0</v>
      </c>
      <c r="D243" s="97">
        <v>0</v>
      </c>
      <c r="E243" s="97">
        <v>0</v>
      </c>
      <c r="F243" s="97">
        <v>0</v>
      </c>
      <c r="G243" s="73">
        <v>0</v>
      </c>
      <c r="H243" s="97">
        <v>-0.17030226136381699</v>
      </c>
      <c r="I243" s="97">
        <v>-2.3896232195020298E-2</v>
      </c>
      <c r="J243" s="97">
        <v>-0.25790483763815097</v>
      </c>
      <c r="K243" s="97">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5">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86">
        <v>-2.9573154316449024E-2</v>
      </c>
      <c r="AR243" s="136">
        <v>-0.66534725858765198</v>
      </c>
      <c r="AS243" s="286">
        <f t="shared" si="58"/>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s="136">
        <v>3.7917303700569003E-4</v>
      </c>
      <c r="BC243" s="136">
        <v>2.16489060312962E-4</v>
      </c>
      <c r="BD243" s="136">
        <v>8.16288922514383E-4</v>
      </c>
      <c r="BE243" s="73">
        <v>1.4276854307346599E-3</v>
      </c>
      <c r="BF243" s="136"/>
      <c r="BG243" s="165">
        <f t="shared" si="55"/>
        <v>0.49880418182205544</v>
      </c>
      <c r="BH243" s="165"/>
      <c r="BI243" s="165">
        <f t="shared" si="56"/>
        <v>-0.15218469200698237</v>
      </c>
      <c r="BJ243" s="126"/>
      <c r="BK243" s="224" t="b">
        <f t="shared" si="57"/>
        <v>1</v>
      </c>
    </row>
    <row r="244" spans="1:63">
      <c r="A244" s="21" t="s">
        <v>283</v>
      </c>
      <c r="B244" s="36" t="s">
        <v>54</v>
      </c>
      <c r="C244" s="61">
        <v>15</v>
      </c>
      <c r="D244" s="61">
        <v>33</v>
      </c>
      <c r="E244" s="61">
        <v>29</v>
      </c>
      <c r="F244" s="75">
        <v>40</v>
      </c>
      <c r="G244" s="75">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70.967907075369894</v>
      </c>
      <c r="Q244" s="75">
        <v>176.086868200884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37">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7">
        <v>50.110380965502301</v>
      </c>
      <c r="AR244" s="140">
        <v>46.894219108735498</v>
      </c>
      <c r="AS244" s="287">
        <f t="shared" si="58"/>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s="140">
        <v>55.491817939554601</v>
      </c>
      <c r="BC244" s="140">
        <v>54.0878207817318</v>
      </c>
      <c r="BD244" s="140">
        <v>49.963344728104197</v>
      </c>
      <c r="BE244" s="75">
        <v>203.054188289948</v>
      </c>
      <c r="BF244" s="513"/>
      <c r="BG244" s="165">
        <f t="shared" si="55"/>
        <v>1.6701713448556532E-2</v>
      </c>
      <c r="BH244" s="165"/>
      <c r="BI244" s="165">
        <f t="shared" si="56"/>
        <v>0.15049586890747335</v>
      </c>
      <c r="BJ244" s="126"/>
      <c r="BK244" s="224" t="b">
        <f t="shared" si="57"/>
        <v>1</v>
      </c>
    </row>
    <row r="245" spans="1:63">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10"/>
      <c r="AT245" s="131"/>
      <c r="AU245" s="131"/>
      <c r="AV245" s="131"/>
      <c r="AW245" s="131"/>
      <c r="AX245" s="131"/>
      <c r="AY245" s="131"/>
      <c r="AZ245" s="131"/>
      <c r="BA245" s="131"/>
      <c r="BB245" s="131"/>
      <c r="BC245" s="131"/>
      <c r="BD245" s="131"/>
      <c r="BE245" s="410"/>
      <c r="BF245" s="131"/>
      <c r="BG245" s="165"/>
      <c r="BH245" s="165"/>
      <c r="BI245" s="165"/>
      <c r="BJ245" s="126"/>
      <c r="BK245" s="224" t="b">
        <f t="shared" si="57"/>
        <v>1</v>
      </c>
    </row>
    <row r="246" spans="1:63">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10"/>
      <c r="AT246" s="131"/>
      <c r="AU246" s="131"/>
      <c r="AV246" s="131"/>
      <c r="AW246" s="131"/>
      <c r="AX246" s="131"/>
      <c r="AY246" s="131"/>
      <c r="AZ246" s="131"/>
      <c r="BA246" s="131"/>
      <c r="BB246" s="131"/>
      <c r="BC246" s="131"/>
      <c r="BD246" s="131"/>
      <c r="BE246" s="410"/>
      <c r="BF246" s="131"/>
      <c r="BG246" s="297"/>
      <c r="BH246" s="297"/>
      <c r="BI246" s="297"/>
      <c r="BJ246" s="126"/>
      <c r="BK246" s="224"/>
    </row>
    <row r="247" spans="1:63" ht="16.5"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2"/>
      <c r="AT247" s="133"/>
      <c r="AU247" s="133"/>
      <c r="AV247" s="133"/>
      <c r="AW247" s="133"/>
      <c r="AX247" s="133"/>
      <c r="AY247" s="133"/>
      <c r="AZ247" s="133"/>
      <c r="BA247" s="133"/>
      <c r="BB247" s="133"/>
      <c r="BC247" s="133"/>
      <c r="BD247" s="133"/>
      <c r="BE247" s="412"/>
      <c r="BF247" s="133"/>
      <c r="BG247" s="378"/>
      <c r="BH247" s="378"/>
      <c r="BI247" s="298"/>
      <c r="BJ247" s="378"/>
      <c r="BK247" s="378"/>
    </row>
    <row r="248" spans="1:63">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57" t="s">
        <v>596</v>
      </c>
      <c r="AN248" s="131"/>
      <c r="AO248" s="57" t="s">
        <v>596</v>
      </c>
      <c r="AP248" s="131"/>
      <c r="AQ248" s="57" t="s">
        <v>596</v>
      </c>
      <c r="AR248" s="131"/>
      <c r="AS248" s="415" t="s">
        <v>596</v>
      </c>
      <c r="AT248" s="131"/>
      <c r="AU248" s="329" t="s">
        <v>596</v>
      </c>
      <c r="AV248" s="131"/>
      <c r="AW248" s="131"/>
      <c r="AX248" s="131"/>
      <c r="AY248" s="131"/>
      <c r="AZ248" s="131"/>
      <c r="BA248" s="131"/>
      <c r="BB248" s="131"/>
      <c r="BC248" s="131"/>
      <c r="BD248" s="131"/>
      <c r="BE248" s="410"/>
      <c r="BF248" s="131"/>
      <c r="BG248" s="381"/>
      <c r="BH248" s="381"/>
      <c r="BI248" s="381"/>
      <c r="BJ248" s="126"/>
      <c r="BK248" s="224"/>
    </row>
    <row r="249" spans="1:63" ht="25.5">
      <c r="A249" s="21"/>
      <c r="B249" s="25" t="s">
        <v>24</v>
      </c>
      <c r="C249" s="58" t="s">
        <v>100</v>
      </c>
      <c r="D249" s="58" t="s">
        <v>101</v>
      </c>
      <c r="E249" s="58" t="s">
        <v>102</v>
      </c>
      <c r="F249" s="58" t="s">
        <v>103</v>
      </c>
      <c r="G249" s="58" t="s">
        <v>104</v>
      </c>
      <c r="H249" s="58" t="s">
        <v>483</v>
      </c>
      <c r="I249" s="58" t="s">
        <v>484</v>
      </c>
      <c r="J249" s="58" t="s">
        <v>485</v>
      </c>
      <c r="K249" s="58" t="s">
        <v>486</v>
      </c>
      <c r="L249" s="58" t="s">
        <v>487</v>
      </c>
      <c r="M249" s="57" t="s">
        <v>488</v>
      </c>
      <c r="N249" s="57" t="s">
        <v>489</v>
      </c>
      <c r="O249" s="57" t="s">
        <v>490</v>
      </c>
      <c r="P249" s="57" t="s">
        <v>491</v>
      </c>
      <c r="Q249" s="58" t="s">
        <v>492</v>
      </c>
      <c r="R249" s="57" t="s">
        <v>493</v>
      </c>
      <c r="S249" s="57" t="s">
        <v>494</v>
      </c>
      <c r="T249" s="57" t="s">
        <v>495</v>
      </c>
      <c r="U249" s="57" t="s">
        <v>496</v>
      </c>
      <c r="V249" s="58" t="s">
        <v>497</v>
      </c>
      <c r="W249" s="57" t="s">
        <v>498</v>
      </c>
      <c r="X249" s="57" t="s">
        <v>499</v>
      </c>
      <c r="Y249" s="57" t="s">
        <v>500</v>
      </c>
      <c r="Z249" s="57" t="s">
        <v>501</v>
      </c>
      <c r="AA249" s="57" t="s">
        <v>502</v>
      </c>
      <c r="AB249" s="57" t="s">
        <v>503</v>
      </c>
      <c r="AC249" s="57" t="s">
        <v>504</v>
      </c>
      <c r="AD249" s="57" t="s">
        <v>505</v>
      </c>
      <c r="AE249" s="57" t="s">
        <v>506</v>
      </c>
      <c r="AF249" s="57" t="s">
        <v>507</v>
      </c>
      <c r="AG249" s="57" t="s">
        <v>508</v>
      </c>
      <c r="AH249" s="57" t="s">
        <v>509</v>
      </c>
      <c r="AI249" s="57" t="s">
        <v>510</v>
      </c>
      <c r="AJ249" s="57" t="s">
        <v>511</v>
      </c>
      <c r="AK249" s="57" t="s">
        <v>512</v>
      </c>
      <c r="AL249" s="57" t="s">
        <v>513</v>
      </c>
      <c r="AM249" s="57" t="s">
        <v>513</v>
      </c>
      <c r="AN249" s="57" t="s">
        <v>570</v>
      </c>
      <c r="AO249" s="57" t="s">
        <v>570</v>
      </c>
      <c r="AP249" s="57" t="s">
        <v>574</v>
      </c>
      <c r="AQ249" s="57" t="s">
        <v>574</v>
      </c>
      <c r="AR249" s="57" t="s">
        <v>599</v>
      </c>
      <c r="AS249" s="415" t="str">
        <f>AS229</f>
        <v>Q4-22
Stated</v>
      </c>
      <c r="AT249" s="57" t="s">
        <v>600</v>
      </c>
      <c r="AU249" s="329" t="s">
        <v>600</v>
      </c>
      <c r="AV249" s="57" t="s">
        <v>605</v>
      </c>
      <c r="AW249" s="57" t="s">
        <v>614</v>
      </c>
      <c r="AX249" s="57" t="s">
        <v>620</v>
      </c>
      <c r="AY249" s="57" t="s">
        <v>627</v>
      </c>
      <c r="AZ249" s="57" t="s">
        <v>628</v>
      </c>
      <c r="BA249" s="57" t="s">
        <v>647</v>
      </c>
      <c r="BB249" s="57" t="s">
        <v>644</v>
      </c>
      <c r="BC249" s="57" t="s">
        <v>654</v>
      </c>
      <c r="BD249" s="57" t="str">
        <f>BD$14</f>
        <v>Q4-24
Stated</v>
      </c>
      <c r="BE249" s="415" t="str">
        <f t="shared" ref="BE249" si="59">BE$14</f>
        <v>FY-2024
Stated</v>
      </c>
      <c r="BF249" s="57"/>
      <c r="BG249" s="379" t="str">
        <f>LEFT($AY:$AY,2)&amp;"/"&amp;LEFT(BD:BD,2)</f>
        <v>Q4/Q4</v>
      </c>
      <c r="BH249" s="379"/>
      <c r="BI249" s="379" t="str">
        <f>LEFT($AK:$AK,2)&amp;"/"&amp;LEFT(BE:BE,2)</f>
        <v>FY/FY</v>
      </c>
      <c r="BJ249" s="126"/>
      <c r="BK249" s="224"/>
    </row>
    <row r="250" spans="1:63">
      <c r="A250" s="21"/>
      <c r="B250" s="26"/>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10"/>
      <c r="AT250" s="131"/>
      <c r="AU250" s="131"/>
      <c r="AV250" s="131"/>
      <c r="AW250" s="131"/>
      <c r="AX250" s="131"/>
      <c r="AY250" s="131"/>
      <c r="AZ250" s="131"/>
      <c r="BA250" s="131"/>
      <c r="BB250" s="131"/>
      <c r="BC250" s="131"/>
      <c r="BD250" s="131"/>
      <c r="BE250" s="410"/>
      <c r="BF250" s="131"/>
      <c r="BG250" s="348"/>
      <c r="BH250" s="348"/>
      <c r="BI250" s="348"/>
      <c r="BJ250" s="126"/>
      <c r="BK250" s="224"/>
    </row>
    <row r="251" spans="1:63">
      <c r="A251" s="104" t="s">
        <v>285</v>
      </c>
      <c r="B251" s="39" t="s">
        <v>26</v>
      </c>
      <c r="C251" s="105">
        <v>1414</v>
      </c>
      <c r="D251" s="105">
        <v>1481</v>
      </c>
      <c r="E251" s="105">
        <v>1109</v>
      </c>
      <c r="F251" s="105">
        <v>1053</v>
      </c>
      <c r="G251" s="77">
        <v>5057</v>
      </c>
      <c r="H251" s="105">
        <v>1219.89124036578</v>
      </c>
      <c r="I251" s="105">
        <v>1326.0493447132301</v>
      </c>
      <c r="J251" s="105">
        <v>1395.9274985570701</v>
      </c>
      <c r="K251" s="143">
        <v>1247.90456766796</v>
      </c>
      <c r="L251" s="77">
        <v>5189.7726513040398</v>
      </c>
      <c r="M251" s="144">
        <v>1420.8344975407099</v>
      </c>
      <c r="N251" s="144">
        <v>1370.2149901958701</v>
      </c>
      <c r="O251" s="144">
        <v>1236.18643776165</v>
      </c>
      <c r="P251" s="144">
        <v>1304.7934634489</v>
      </c>
      <c r="Q251" s="77">
        <v>5332.0293889471404</v>
      </c>
      <c r="R251" s="144">
        <v>1330.9040874925499</v>
      </c>
      <c r="S251" s="144">
        <v>1530.7108243012899</v>
      </c>
      <c r="T251" s="144">
        <v>1296.6116136820799</v>
      </c>
      <c r="U251" s="144">
        <v>1210.1326121501299</v>
      </c>
      <c r="V251" s="77">
        <v>5368.3591376260401</v>
      </c>
      <c r="W251" s="144">
        <v>1338.73039094042</v>
      </c>
      <c r="X251" s="144">
        <v>1466.8966889590899</v>
      </c>
      <c r="Y251" s="144">
        <v>1396.8831339005701</v>
      </c>
      <c r="Z251" s="134">
        <v>1400.7782403847</v>
      </c>
      <c r="AA251" s="77">
        <v>5603.2884541847798</v>
      </c>
      <c r="AB251" s="144">
        <v>1587.03351622531</v>
      </c>
      <c r="AC251" s="144">
        <v>1706.0345444746199</v>
      </c>
      <c r="AD251" s="144">
        <v>1578.5023268007801</v>
      </c>
      <c r="AE251" s="144">
        <v>1425.5972740126499</v>
      </c>
      <c r="AF251" s="77">
        <v>6297.1676615133701</v>
      </c>
      <c r="AG251" s="144">
        <v>1664.9224913399401</v>
      </c>
      <c r="AH251" s="144">
        <v>1561.10972178981</v>
      </c>
      <c r="AI251" s="144">
        <v>1526.8540129411499</v>
      </c>
      <c r="AJ251" s="144">
        <v>1566.11078048847</v>
      </c>
      <c r="AK251" s="77">
        <v>6318.9970065593598</v>
      </c>
      <c r="AL251" s="144">
        <v>1722.66082129706</v>
      </c>
      <c r="AM251" s="144">
        <v>1722.66082129706</v>
      </c>
      <c r="AN251" s="144">
        <v>1971.07327870175</v>
      </c>
      <c r="AO251" s="144">
        <v>1971.07327870175</v>
      </c>
      <c r="AP251" s="144">
        <v>1607.2955442555501</v>
      </c>
      <c r="AQ251" s="359">
        <v>1607.2955442555503</v>
      </c>
      <c r="AR251" s="144">
        <v>1712.41413516752</v>
      </c>
      <c r="AS251" s="359">
        <f>AU251-AM251-AO251-AQ251</f>
        <v>1712.4141351675203</v>
      </c>
      <c r="AT251" s="77">
        <v>7013.4437794218802</v>
      </c>
      <c r="AU251" s="77">
        <v>7013.4437794218802</v>
      </c>
      <c r="AV251" s="144">
        <v>2051.2472880188402</v>
      </c>
      <c r="AW251" s="144">
        <v>1905.6439815961501</v>
      </c>
      <c r="AX251" s="144">
        <v>1887.5795772341501</v>
      </c>
      <c r="AY251" s="144">
        <v>1934.6198099651499</v>
      </c>
      <c r="AZ251" s="77">
        <v>7779.09065681429</v>
      </c>
      <c r="BA251" s="144">
        <v>2266.22787887405</v>
      </c>
      <c r="BB251" s="144">
        <v>2223.1752367048998</v>
      </c>
      <c r="BC251" s="144">
        <v>2053.9358957797799</v>
      </c>
      <c r="BD251" s="144">
        <v>2107.6971557493498</v>
      </c>
      <c r="BE251" s="77">
        <v>8651.0361671080791</v>
      </c>
      <c r="BF251" s="514"/>
      <c r="BG251" s="165">
        <f t="shared" ref="BG251:BG267" si="60">IF(ISERROR($BD251/AY251),"ns",IF($BD251/AY251&gt;200%,"x"&amp;(ROUND($BD251/AY251,1)),IF($BD251/AY251&lt;0,"ns",$BD251/AY251-1)))</f>
        <v>8.9463234529433278E-2</v>
      </c>
      <c r="BH251" s="165"/>
      <c r="BI251" s="165">
        <f t="shared" ref="BI251:BI266" si="61">IF(ISERROR($BE251/AZ251),"ns",IF($BE251/AZ251&gt;200%,"x"&amp;(ROUND($BE251/AZ251,1)),IF($BE251/AZ251&lt;0,"ns",$BE251/AZ251-1)))</f>
        <v>0.11208835952181451</v>
      </c>
      <c r="BJ251" s="126"/>
      <c r="BK251" s="224" t="b">
        <f t="shared" ref="BK251:BK266" si="62">ROUND(BE251,1)=ROUND((BA251+BB251+BC251+BD251),1)</f>
        <v>1</v>
      </c>
    </row>
    <row r="252" spans="1:63">
      <c r="A252" s="110" t="s">
        <v>286</v>
      </c>
      <c r="B252" s="41" t="s">
        <v>287</v>
      </c>
      <c r="C252" s="107">
        <v>6</v>
      </c>
      <c r="D252" s="107">
        <v>82</v>
      </c>
      <c r="E252" s="107">
        <v>50</v>
      </c>
      <c r="F252" s="107">
        <v>-62</v>
      </c>
      <c r="G252" s="78">
        <v>76</v>
      </c>
      <c r="H252" s="107">
        <v>13</v>
      </c>
      <c r="I252" s="107">
        <v>-3</v>
      </c>
      <c r="J252" s="107">
        <v>-69</v>
      </c>
      <c r="K252" s="145">
        <v>-4.3326029999999953</v>
      </c>
      <c r="L252" s="78">
        <v>-76.332602999999992</v>
      </c>
      <c r="M252" s="146">
        <v>-72.290000000000006</v>
      </c>
      <c r="N252" s="146">
        <v>-28.556000000000001</v>
      </c>
      <c r="O252" s="146">
        <v>-13.499278750772001</v>
      </c>
      <c r="P252" s="146">
        <v>-8.6240000000000006</v>
      </c>
      <c r="Q252" s="78">
        <v>-50.679278750772006</v>
      </c>
      <c r="R252" s="146">
        <v>9.3647185108776405</v>
      </c>
      <c r="S252" s="146">
        <v>25.491601708055697</v>
      </c>
      <c r="T252" s="146">
        <v>-21.385000406370782</v>
      </c>
      <c r="U252" s="146">
        <v>31.74099999776729</v>
      </c>
      <c r="V252" s="78">
        <v>35.847601299452208</v>
      </c>
      <c r="W252" s="146">
        <v>-27.056650000000001</v>
      </c>
      <c r="X252" s="146">
        <v>-12.136384115335183</v>
      </c>
      <c r="Y252" s="146">
        <v>-3.9400000000000004</v>
      </c>
      <c r="Z252" s="146">
        <v>-21.6</v>
      </c>
      <c r="AA252" s="78">
        <v>-37.676384115335182</v>
      </c>
      <c r="AB252" s="146">
        <v>103.51650659627447</v>
      </c>
      <c r="AC252" s="146">
        <v>-81.688494000000006</v>
      </c>
      <c r="AD252" s="146">
        <v>11.998682999999998</v>
      </c>
      <c r="AE252" s="146">
        <v>-12.310863596274469</v>
      </c>
      <c r="AF252" s="78">
        <v>-82.000674596274479</v>
      </c>
      <c r="AG252" s="146">
        <v>1.173</v>
      </c>
      <c r="AH252" s="146">
        <v>-15.877743000000001</v>
      </c>
      <c r="AI252" s="146">
        <v>-1.6049329999109383</v>
      </c>
      <c r="AJ252" s="146">
        <v>4.5889363680617734</v>
      </c>
      <c r="AK252" s="78">
        <v>-12.893739631849165</v>
      </c>
      <c r="AL252" s="146">
        <v>-13.976176611000003</v>
      </c>
      <c r="AM252" s="146">
        <v>-13.976176611000003</v>
      </c>
      <c r="AN252" s="146">
        <v>78.972011193166907</v>
      </c>
      <c r="AO252" s="146">
        <v>78.972011193166907</v>
      </c>
      <c r="AP252" s="146">
        <v>-0.51337405151488547</v>
      </c>
      <c r="AQ252" s="356">
        <f>AQ274</f>
        <v>-0.51337405151488369</v>
      </c>
      <c r="AR252" s="146">
        <v>-62.646643668918671</v>
      </c>
      <c r="AS252" s="356">
        <f t="shared" ref="AS252:AS266" si="63">AU252-AM252-AO252-AQ252</f>
        <v>-62.646643668918671</v>
      </c>
      <c r="AT252" s="78">
        <v>1.835816861733349</v>
      </c>
      <c r="AU252" s="78">
        <v>1.835816861733349</v>
      </c>
      <c r="AV252" s="146">
        <v>-31.699441114694235</v>
      </c>
      <c r="AW252" s="146">
        <v>-15.644075440466304</v>
      </c>
      <c r="AX252" s="146">
        <v>0.61000772771580136</v>
      </c>
      <c r="AY252" s="146">
        <v>7.8188203941586938</v>
      </c>
      <c r="AZ252" s="96">
        <v>-38.914688433286045</v>
      </c>
      <c r="BA252" s="146">
        <v>7.36</v>
      </c>
      <c r="BB252" s="146">
        <v>42.057257562339579</v>
      </c>
      <c r="BC252" s="146">
        <v>2.7532334280756183</v>
      </c>
      <c r="BD252" s="146">
        <f>BD274</f>
        <v>-23.719841076372191</v>
      </c>
      <c r="BE252" s="96">
        <f t="shared" ref="BE252" si="64">BE274</f>
        <v>28.450649914043005</v>
      </c>
      <c r="BF252" s="164"/>
      <c r="BG252" s="165" t="str">
        <f t="shared" si="60"/>
        <v>ns</v>
      </c>
      <c r="BH252" s="165"/>
      <c r="BI252" s="165" t="str">
        <f t="shared" si="61"/>
        <v>ns</v>
      </c>
      <c r="BJ252" s="126"/>
      <c r="BK252" s="224" t="b">
        <f t="shared" si="62"/>
        <v>1</v>
      </c>
    </row>
    <row r="253" spans="1:63">
      <c r="A253" s="21" t="s">
        <v>288</v>
      </c>
      <c r="B253" s="29" t="s">
        <v>28</v>
      </c>
      <c r="C253" s="97">
        <v>-873</v>
      </c>
      <c r="D253" s="97">
        <v>-720</v>
      </c>
      <c r="E253" s="97">
        <v>-713</v>
      </c>
      <c r="F253" s="97">
        <v>-830</v>
      </c>
      <c r="G253" s="102">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-902.19897997720398</v>
      </c>
      <c r="AA253" s="92">
        <v>-3498.0258790522398</v>
      </c>
      <c r="AB253" s="91">
        <v>-1083.9760959908299</v>
      </c>
      <c r="AC253" s="91">
        <v>-917.08033798329097</v>
      </c>
      <c r="AD253" s="91">
        <v>-870.79421348801804</v>
      </c>
      <c r="AE253" s="91">
        <v>-911.19967980118201</v>
      </c>
      <c r="AF253" s="92">
        <v>-3783.05032726332</v>
      </c>
      <c r="AG253" s="91">
        <v>-1241.55455793594</v>
      </c>
      <c r="AH253" s="91">
        <v>-917.23733785075797</v>
      </c>
      <c r="AI253" s="91">
        <v>-901.08132427358203</v>
      </c>
      <c r="AJ253" s="91">
        <v>-975.24006059479302</v>
      </c>
      <c r="AK253" s="92">
        <v>-4035.1132806550804</v>
      </c>
      <c r="AL253" s="91">
        <v>-1409.0287574204399</v>
      </c>
      <c r="AM253" s="91">
        <v>-1409.0287574204399</v>
      </c>
      <c r="AN253" s="91">
        <v>-959.93449588167903</v>
      </c>
      <c r="AO253" s="91">
        <v>-959.93449588167709</v>
      </c>
      <c r="AP253" s="91">
        <v>-977.66136380447597</v>
      </c>
      <c r="AQ253" s="352">
        <v>-977.66136380448006</v>
      </c>
      <c r="AR253" s="91">
        <v>-1000.36488175615</v>
      </c>
      <c r="AS253" s="414">
        <f t="shared" si="63"/>
        <v>-1000.3648817561432</v>
      </c>
      <c r="AT253" s="92">
        <v>-4346.9894988627402</v>
      </c>
      <c r="AU253" s="92">
        <v>-4346.9894988627402</v>
      </c>
      <c r="AV253" s="91">
        <v>-1434.80885022856</v>
      </c>
      <c r="AW253" s="91">
        <v>-1036.24460874428</v>
      </c>
      <c r="AX253" s="91">
        <v>-1139.3460503055301</v>
      </c>
      <c r="AY253" s="91">
        <v>-1208.8074401855099</v>
      </c>
      <c r="AZ253" s="92">
        <v>-4819.2069494638799</v>
      </c>
      <c r="BA253" s="91">
        <v>-1297.2703973882201</v>
      </c>
      <c r="BB253" s="91">
        <v>-1203.9354331417001</v>
      </c>
      <c r="BC253" s="91">
        <v>-1239.9256651548301</v>
      </c>
      <c r="BD253" s="91">
        <v>-1297.9222189679101</v>
      </c>
      <c r="BE253" s="519">
        <v>-5039.0537146526603</v>
      </c>
      <c r="BF253" s="91"/>
      <c r="BG253" s="165">
        <f t="shared" si="60"/>
        <v>7.372123617035653E-2</v>
      </c>
      <c r="BH253" s="165"/>
      <c r="BI253" s="165">
        <f t="shared" si="61"/>
        <v>4.5618867895523163E-2</v>
      </c>
      <c r="BJ253" s="126"/>
      <c r="BK253" s="224" t="b">
        <f t="shared" si="62"/>
        <v>1</v>
      </c>
    </row>
    <row r="254" spans="1:63">
      <c r="A254" s="93" t="s">
        <v>289</v>
      </c>
      <c r="B254" s="31"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3">
        <v>0</v>
      </c>
      <c r="AR254" s="95">
        <v>0</v>
      </c>
      <c r="AS254" s="353">
        <f t="shared" si="63"/>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s="95">
        <v>0</v>
      </c>
      <c r="BE254" s="96">
        <v>0</v>
      </c>
      <c r="BF254" s="95"/>
      <c r="BG254" s="165" t="str">
        <f t="shared" si="60"/>
        <v>ns</v>
      </c>
      <c r="BH254" s="165"/>
      <c r="BI254" s="165">
        <f t="shared" si="61"/>
        <v>-1</v>
      </c>
      <c r="BJ254" s="126"/>
      <c r="BK254" s="224" t="b">
        <f t="shared" si="62"/>
        <v>1</v>
      </c>
    </row>
    <row r="255" spans="1:63">
      <c r="A255" s="21" t="s">
        <v>290</v>
      </c>
      <c r="B255" s="28" t="s">
        <v>32</v>
      </c>
      <c r="C255" s="60">
        <v>541</v>
      </c>
      <c r="D255" s="60">
        <v>761</v>
      </c>
      <c r="E255" s="60">
        <v>396</v>
      </c>
      <c r="F255" s="60">
        <v>223</v>
      </c>
      <c r="G255" s="61">
        <v>1921</v>
      </c>
      <c r="H255" s="60">
        <v>309.24068972146199</v>
      </c>
      <c r="I255" s="60">
        <v>573.57280288359698</v>
      </c>
      <c r="J255" s="60">
        <v>657.81420497156296</v>
      </c>
      <c r="K255" s="60">
        <v>462.253962754177</v>
      </c>
      <c r="L255" s="61">
        <v>2002.8816603308001</v>
      </c>
      <c r="M255" s="134">
        <v>475.35372778264599</v>
      </c>
      <c r="N255" s="134">
        <v>634.440076289594</v>
      </c>
      <c r="O255" s="134">
        <v>495.133439750972</v>
      </c>
      <c r="P255" s="134">
        <v>488.96076161293303</v>
      </c>
      <c r="Q255" s="61">
        <v>2093.8880054361398</v>
      </c>
      <c r="R255" s="134">
        <v>380.83220563652799</v>
      </c>
      <c r="S255" s="134">
        <v>727.98587820914497</v>
      </c>
      <c r="T255" s="134">
        <v>523.82563842888101</v>
      </c>
      <c r="U255" s="134">
        <v>396.902079238689</v>
      </c>
      <c r="V255" s="61">
        <v>2029.5458015132399</v>
      </c>
      <c r="W255" s="134">
        <v>334.08755121514901</v>
      </c>
      <c r="X255" s="134">
        <v>678.57140866015504</v>
      </c>
      <c r="Y255" s="134">
        <v>594.02435484972898</v>
      </c>
      <c r="Z255" s="134">
        <v>498.57926040749902</v>
      </c>
      <c r="AA255" s="61">
        <v>2105.2625751325299</v>
      </c>
      <c r="AB255" s="134">
        <v>503.05742023448499</v>
      </c>
      <c r="AC255" s="134">
        <v>788.95420649133098</v>
      </c>
      <c r="AD255" s="134">
        <v>707.70811331276298</v>
      </c>
      <c r="AE255" s="134">
        <v>514.39759421146505</v>
      </c>
      <c r="AF255" s="61">
        <v>2514.1173342500401</v>
      </c>
      <c r="AG255" s="134">
        <v>423.36793340399402</v>
      </c>
      <c r="AH255" s="134">
        <v>643.87238393904704</v>
      </c>
      <c r="AI255" s="134">
        <v>625.77268866756901</v>
      </c>
      <c r="AJ255" s="134">
        <v>590.87071989367405</v>
      </c>
      <c r="AK255" s="61">
        <v>2283.8837259042798</v>
      </c>
      <c r="AL255" s="134">
        <v>313.632063876617</v>
      </c>
      <c r="AM255" s="134">
        <v>313.632063876617</v>
      </c>
      <c r="AN255" s="134">
        <v>1011.13878282007</v>
      </c>
      <c r="AO255" s="134">
        <v>1011.1387828200729</v>
      </c>
      <c r="AP255" s="134">
        <v>629.63418045107301</v>
      </c>
      <c r="AQ255" s="354">
        <v>629.63418045107005</v>
      </c>
      <c r="AR255" s="134">
        <v>712.04925341136698</v>
      </c>
      <c r="AS255" s="354">
        <f t="shared" si="63"/>
        <v>712.04925341137005</v>
      </c>
      <c r="AT255" s="61">
        <v>2666.45428055913</v>
      </c>
      <c r="AU255" s="61">
        <v>2666.45428055913</v>
      </c>
      <c r="AV255" s="134">
        <v>616.43843779027497</v>
      </c>
      <c r="AW255" s="134">
        <v>869.39937285187102</v>
      </c>
      <c r="AX255" s="134">
        <v>748.23352692862397</v>
      </c>
      <c r="AY255" s="134">
        <v>725.81236977963499</v>
      </c>
      <c r="AZ255" s="61">
        <v>2959.8837073504001</v>
      </c>
      <c r="BA255" s="134">
        <v>968.95748148582595</v>
      </c>
      <c r="BB255" s="134">
        <v>1019.2398035632</v>
      </c>
      <c r="BC255" s="134">
        <v>814.01023062494698</v>
      </c>
      <c r="BD255" s="134">
        <v>809.77493678144697</v>
      </c>
      <c r="BE255" s="61">
        <v>3611.9824524554201</v>
      </c>
      <c r="BF255" s="510"/>
      <c r="BG255" s="165">
        <f t="shared" si="60"/>
        <v>0.11568081572831823</v>
      </c>
      <c r="BH255" s="165"/>
      <c r="BI255" s="165">
        <f t="shared" si="61"/>
        <v>0.22031228574475303</v>
      </c>
      <c r="BJ255" s="126"/>
      <c r="BK255" s="224" t="b">
        <f t="shared" si="62"/>
        <v>1</v>
      </c>
    </row>
    <row r="256" spans="1:63">
      <c r="A256" s="21" t="s">
        <v>291</v>
      </c>
      <c r="B256" s="29" t="s">
        <v>34</v>
      </c>
      <c r="C256" s="97">
        <v>-81</v>
      </c>
      <c r="D256" s="97">
        <v>-384</v>
      </c>
      <c r="E256" s="97">
        <v>-78</v>
      </c>
      <c r="F256" s="97">
        <v>-112</v>
      </c>
      <c r="G256" s="102">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2">
        <v>-33.863</v>
      </c>
      <c r="AR256" s="91">
        <v>-14.9009120169368</v>
      </c>
      <c r="AS256" s="414">
        <f t="shared" si="63"/>
        <v>-14.900912016937014</v>
      </c>
      <c r="AT256" s="92">
        <v>-250.66791201693701</v>
      </c>
      <c r="AU256" s="92">
        <v>-250.66791201693701</v>
      </c>
      <c r="AV256" s="91">
        <v>-36.003999999999998</v>
      </c>
      <c r="AW256" s="91">
        <v>-32.375287823306998</v>
      </c>
      <c r="AX256" s="91">
        <v>-12.9016014518195</v>
      </c>
      <c r="AY256" s="91">
        <v>-38.623592617261899</v>
      </c>
      <c r="AZ256" s="92">
        <v>-119.90448189238801</v>
      </c>
      <c r="BA256" s="91">
        <v>33.245389973597099</v>
      </c>
      <c r="BB256" s="91">
        <v>-38.610792836016898</v>
      </c>
      <c r="BC256" s="91">
        <v>-19.329558885609899</v>
      </c>
      <c r="BD256" s="91">
        <v>-92.622777994151207</v>
      </c>
      <c r="BE256" s="519">
        <v>-117.317739742181</v>
      </c>
      <c r="BF256" s="91"/>
      <c r="BG256" s="165" t="str">
        <f t="shared" si="60"/>
        <v>x2.4</v>
      </c>
      <c r="BH256" s="165"/>
      <c r="BI256" s="165">
        <f t="shared" si="61"/>
        <v>-2.1573356636731544E-2</v>
      </c>
      <c r="BJ256" s="126"/>
      <c r="BK256" s="224" t="b">
        <f t="shared" si="62"/>
        <v>1</v>
      </c>
    </row>
    <row r="257" spans="1:63">
      <c r="A257" s="93" t="s">
        <v>292</v>
      </c>
      <c r="B257" s="31"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3">
        <v>0</v>
      </c>
      <c r="AR257" s="95">
        <v>0</v>
      </c>
      <c r="AS257" s="353">
        <f t="shared" si="63"/>
        <v>0</v>
      </c>
      <c r="AT257" s="96">
        <v>0</v>
      </c>
      <c r="AU257" s="96">
        <v>0</v>
      </c>
      <c r="AV257" s="95">
        <v>0</v>
      </c>
      <c r="AW257" s="95">
        <v>0</v>
      </c>
      <c r="AX257" s="95">
        <v>0</v>
      </c>
      <c r="AY257" s="95">
        <v>0</v>
      </c>
      <c r="AZ257" s="96">
        <v>0</v>
      </c>
      <c r="BA257" s="95">
        <v>0</v>
      </c>
      <c r="BB257" s="95">
        <v>0</v>
      </c>
      <c r="BC257" s="95">
        <v>0</v>
      </c>
      <c r="BD257" s="95">
        <v>0</v>
      </c>
      <c r="BE257" s="96">
        <v>0</v>
      </c>
      <c r="BF257" s="95"/>
      <c r="BG257" s="165" t="str">
        <f t="shared" si="60"/>
        <v>ns</v>
      </c>
      <c r="BH257" s="165"/>
      <c r="BI257" s="165" t="str">
        <f t="shared" si="61"/>
        <v>ns</v>
      </c>
      <c r="BJ257" s="126"/>
      <c r="BK257" s="224" t="b">
        <f t="shared" si="62"/>
        <v>1</v>
      </c>
    </row>
    <row r="258" spans="1:63">
      <c r="A258" s="21" t="s">
        <v>293</v>
      </c>
      <c r="B258" s="29" t="s">
        <v>38</v>
      </c>
      <c r="C258" s="97">
        <v>64</v>
      </c>
      <c r="D258" s="97">
        <v>-45</v>
      </c>
      <c r="E258" s="97">
        <v>59</v>
      </c>
      <c r="F258" s="97">
        <v>-18</v>
      </c>
      <c r="G258" s="102">
        <v>60</v>
      </c>
      <c r="H258" s="97">
        <v>62.100999999999999</v>
      </c>
      <c r="I258" s="97">
        <v>61.185000000000002</v>
      </c>
      <c r="J258" s="97">
        <v>59.002000000000002</v>
      </c>
      <c r="K258" s="97">
        <v>29.196999999999999</v>
      </c>
      <c r="L258" s="102">
        <v>211.48500000000001</v>
      </c>
      <c r="M258" s="135">
        <v>69.349000000000004</v>
      </c>
      <c r="N258" s="135">
        <v>59.651000000000003</v>
      </c>
      <c r="O258" s="135">
        <v>163</v>
      </c>
      <c r="P258" s="135">
        <v>-15.246</v>
      </c>
      <c r="Q258" s="102">
        <v>276.75400000000002</v>
      </c>
      <c r="R258" s="135">
        <v>1.0660000000000001</v>
      </c>
      <c r="S258" s="135">
        <v>-0.26600000000000001</v>
      </c>
      <c r="T258" s="135">
        <v>0.97</v>
      </c>
      <c r="U258" s="135">
        <v>-1.39</v>
      </c>
      <c r="V258" s="102">
        <v>0.38</v>
      </c>
      <c r="W258" s="135">
        <v>-0.192</v>
      </c>
      <c r="X258" s="135">
        <v>-0.95899999999999996</v>
      </c>
      <c r="Y258" s="135">
        <v>2.1989999999999998</v>
      </c>
      <c r="Z258" s="135">
        <v>3.1429999999999998</v>
      </c>
      <c r="AA258" s="102">
        <v>4.1909999999999998</v>
      </c>
      <c r="AB258" s="135">
        <v>1.59483215520782</v>
      </c>
      <c r="AC258" s="135">
        <v>2.7461653463257498</v>
      </c>
      <c r="AD258" s="135">
        <v>0.34001566985766501</v>
      </c>
      <c r="AE258" s="135">
        <v>2.3078529489203299</v>
      </c>
      <c r="AF258" s="102">
        <v>6.9888661203115596</v>
      </c>
      <c r="AG258" s="135">
        <v>1.57366752302855</v>
      </c>
      <c r="AH258" s="135">
        <v>1.8052546692900999</v>
      </c>
      <c r="AI258" s="135">
        <v>2.1086923931546</v>
      </c>
      <c r="AJ258" s="135">
        <v>2.0645367272055801</v>
      </c>
      <c r="AK258" s="102">
        <v>7.5521513126788298</v>
      </c>
      <c r="AL258" s="135">
        <v>2.8691409503337799</v>
      </c>
      <c r="AM258" s="135">
        <v>2.8691409503337799</v>
      </c>
      <c r="AN258" s="135">
        <v>3.2440560652441301</v>
      </c>
      <c r="AO258" s="135">
        <v>3.2440560652441301</v>
      </c>
      <c r="AP258" s="135">
        <v>5.0726097594725799</v>
      </c>
      <c r="AQ258" s="355">
        <v>5.0726097594725896</v>
      </c>
      <c r="AR258" s="135">
        <v>4.2367150043474897</v>
      </c>
      <c r="AS258" s="416">
        <f t="shared" si="63"/>
        <v>4.2367150043475004</v>
      </c>
      <c r="AT258" s="102">
        <v>15.422521779398</v>
      </c>
      <c r="AU258" s="102">
        <v>15.422521779398</v>
      </c>
      <c r="AV258" s="135">
        <v>3.6286345459626501</v>
      </c>
      <c r="AW258" s="135">
        <v>7.2648234943469197</v>
      </c>
      <c r="AX258" s="135">
        <v>5.8287906606775399</v>
      </c>
      <c r="AY258" s="135">
        <v>4.6992235021942896</v>
      </c>
      <c r="AZ258" s="102">
        <v>21.421472203181398</v>
      </c>
      <c r="BA258" s="135">
        <v>4.00507118565507</v>
      </c>
      <c r="BB258" s="135">
        <v>10.354243000484299</v>
      </c>
      <c r="BC258" s="135">
        <v>5.5224684175021004</v>
      </c>
      <c r="BD258" s="135">
        <v>6.8771430296448299</v>
      </c>
      <c r="BE258" s="63">
        <v>26.758925633286299</v>
      </c>
      <c r="BF258" s="135"/>
      <c r="BG258" s="165">
        <f t="shared" si="60"/>
        <v>0.46346370340409782</v>
      </c>
      <c r="BH258" s="165"/>
      <c r="BI258" s="165">
        <f t="shared" si="61"/>
        <v>0.24916370730636395</v>
      </c>
      <c r="BJ258" s="126"/>
      <c r="BK258" s="224" t="b">
        <f t="shared" si="62"/>
        <v>1</v>
      </c>
    </row>
    <row r="259" spans="1:63">
      <c r="A259" s="21" t="s">
        <v>294</v>
      </c>
      <c r="B259" s="29" t="s">
        <v>40</v>
      </c>
      <c r="C259" s="97">
        <v>1</v>
      </c>
      <c r="D259" s="97">
        <v>0</v>
      </c>
      <c r="E259" s="97">
        <v>0</v>
      </c>
      <c r="F259" s="97">
        <v>-8</v>
      </c>
      <c r="G259" s="102">
        <v>-7</v>
      </c>
      <c r="H259" s="97">
        <v>0.435</v>
      </c>
      <c r="I259" s="97">
        <v>0.372</v>
      </c>
      <c r="J259" s="97">
        <v>-7.0000000000000007E-2</v>
      </c>
      <c r="K259" s="97">
        <v>0.08</v>
      </c>
      <c r="L259" s="102">
        <v>0.81699999999999995</v>
      </c>
      <c r="M259" s="135">
        <v>-1.4E-2</v>
      </c>
      <c r="N259" s="135">
        <v>4.0000000000000001E-3</v>
      </c>
      <c r="O259" s="135">
        <v>2.3519999999999999</v>
      </c>
      <c r="P259" s="135">
        <v>10.285</v>
      </c>
      <c r="Q259" s="102">
        <v>12.627000000000001</v>
      </c>
      <c r="R259" s="135">
        <v>-4.0000000000000001E-3</v>
      </c>
      <c r="S259" s="135">
        <v>13.385</v>
      </c>
      <c r="T259" s="135">
        <v>0.63100000000000001</v>
      </c>
      <c r="U259" s="135">
        <v>-0.313</v>
      </c>
      <c r="V259" s="102">
        <v>13.699</v>
      </c>
      <c r="W259" s="135">
        <v>2.5419999999999998</v>
      </c>
      <c r="X259" s="135">
        <v>-0.01</v>
      </c>
      <c r="Y259" s="135">
        <v>-3.4409999999999998</v>
      </c>
      <c r="Z259" s="135">
        <v>6.95</v>
      </c>
      <c r="AA259" s="102">
        <v>6.0410000000000004</v>
      </c>
      <c r="AB259" s="135">
        <v>-0.17899999999999999</v>
      </c>
      <c r="AC259" s="135">
        <v>-9.4E-2</v>
      </c>
      <c r="AD259" s="135">
        <v>1.1970000000000001</v>
      </c>
      <c r="AE259" s="135">
        <v>-2.5999999999999999E-2</v>
      </c>
      <c r="AF259" s="102">
        <v>0.89800000000000002</v>
      </c>
      <c r="AG259" s="135">
        <v>0.13900000000000001</v>
      </c>
      <c r="AH259" s="135">
        <v>-37.048999999999999</v>
      </c>
      <c r="AI259" s="135">
        <v>-2.5779999999999998</v>
      </c>
      <c r="AJ259" s="135">
        <v>0.4</v>
      </c>
      <c r="AK259" s="102">
        <v>-39.088000000000001</v>
      </c>
      <c r="AL259" s="135">
        <v>4.3999999999999997E-2</v>
      </c>
      <c r="AM259" s="135">
        <v>4.3999999999999997E-2</v>
      </c>
      <c r="AN259" s="135">
        <v>-0.95699999999999996</v>
      </c>
      <c r="AO259" s="135">
        <v>-0.95700000000000007</v>
      </c>
      <c r="AP259" s="135">
        <v>1.409</v>
      </c>
      <c r="AQ259" s="355">
        <v>1.409</v>
      </c>
      <c r="AR259" s="135">
        <v>-8.7739999999999991</v>
      </c>
      <c r="AS259" s="416">
        <f t="shared" si="63"/>
        <v>-8.7740000000000009</v>
      </c>
      <c r="AT259" s="102">
        <v>-8.2780000000000005</v>
      </c>
      <c r="AU259" s="102">
        <v>-8.2780000000000005</v>
      </c>
      <c r="AV259" s="135">
        <v>5</v>
      </c>
      <c r="AW259" s="135">
        <v>0.10299999999999999</v>
      </c>
      <c r="AX259" s="135">
        <v>-1.7935221608304801</v>
      </c>
      <c r="AY259" s="135">
        <v>-0.81002127437580895</v>
      </c>
      <c r="AZ259" s="102">
        <v>2.4994565647937201</v>
      </c>
      <c r="BA259" s="135">
        <v>0.11899999999999999</v>
      </c>
      <c r="BB259" s="135">
        <v>2.0489621196064198</v>
      </c>
      <c r="BC259" s="135">
        <v>-1.6006548116582898E-2</v>
      </c>
      <c r="BD259" s="135">
        <v>-0.67627452812359601</v>
      </c>
      <c r="BE259" s="63">
        <v>1.47568104336624</v>
      </c>
      <c r="BF259" s="135"/>
      <c r="BG259" s="165">
        <f t="shared" si="60"/>
        <v>-0.1651151031252559</v>
      </c>
      <c r="BH259" s="165"/>
      <c r="BI259" s="165">
        <f t="shared" si="61"/>
        <v>-0.40959924483103483</v>
      </c>
      <c r="BJ259" s="126"/>
      <c r="BK259" s="224" t="b">
        <f t="shared" si="62"/>
        <v>1</v>
      </c>
    </row>
    <row r="260" spans="1:63">
      <c r="A260" s="21" t="s">
        <v>295</v>
      </c>
      <c r="B260" s="29" t="s">
        <v>42</v>
      </c>
      <c r="C260" s="97">
        <v>0</v>
      </c>
      <c r="D260" s="97">
        <v>0</v>
      </c>
      <c r="E260" s="97">
        <v>0</v>
      </c>
      <c r="F260" s="97">
        <v>0</v>
      </c>
      <c r="G260" s="102">
        <v>0</v>
      </c>
      <c r="H260" s="97">
        <v>0</v>
      </c>
      <c r="I260" s="97">
        <v>0</v>
      </c>
      <c r="J260" s="97">
        <v>0</v>
      </c>
      <c r="K260" s="97">
        <v>0</v>
      </c>
      <c r="L260" s="102">
        <v>0</v>
      </c>
      <c r="M260" s="135">
        <v>0</v>
      </c>
      <c r="N260" s="135">
        <v>0</v>
      </c>
      <c r="O260" s="135">
        <v>0</v>
      </c>
      <c r="P260" s="135">
        <v>0</v>
      </c>
      <c r="Q260" s="102">
        <v>0</v>
      </c>
      <c r="R260" s="135">
        <v>0</v>
      </c>
      <c r="S260" s="135">
        <v>0</v>
      </c>
      <c r="T260" s="135">
        <v>0</v>
      </c>
      <c r="U260" s="135">
        <v>0</v>
      </c>
      <c r="V260" s="102">
        <v>0</v>
      </c>
      <c r="W260" s="135">
        <v>0</v>
      </c>
      <c r="X260" s="135">
        <v>0</v>
      </c>
      <c r="Y260" s="135">
        <v>0</v>
      </c>
      <c r="Z260" s="135">
        <v>21.661000000000001</v>
      </c>
      <c r="AA260" s="102">
        <v>21.661000000000001</v>
      </c>
      <c r="AB260" s="135">
        <v>0</v>
      </c>
      <c r="AC260" s="135">
        <v>0</v>
      </c>
      <c r="AD260" s="135">
        <v>0</v>
      </c>
      <c r="AE260" s="135">
        <v>0</v>
      </c>
      <c r="AF260" s="102">
        <v>0</v>
      </c>
      <c r="AG260" s="135">
        <v>0</v>
      </c>
      <c r="AH260" s="135">
        <v>0</v>
      </c>
      <c r="AI260" s="135">
        <v>6.1734623126250499E-2</v>
      </c>
      <c r="AJ260" s="135">
        <v>1.28287927261843E-3</v>
      </c>
      <c r="AK260" s="102">
        <v>6.3017502398868996E-2</v>
      </c>
      <c r="AL260" s="135">
        <v>0</v>
      </c>
      <c r="AM260" s="135">
        <v>0</v>
      </c>
      <c r="AN260" s="135">
        <v>0</v>
      </c>
      <c r="AO260" s="135">
        <v>0</v>
      </c>
      <c r="AP260" s="135">
        <v>0</v>
      </c>
      <c r="AQ260" s="355">
        <v>0</v>
      </c>
      <c r="AR260" s="135">
        <v>0</v>
      </c>
      <c r="AS260" s="416">
        <f t="shared" si="63"/>
        <v>0</v>
      </c>
      <c r="AT260" s="102">
        <v>0</v>
      </c>
      <c r="AU260" s="102">
        <v>0</v>
      </c>
      <c r="AV260" s="135">
        <v>0</v>
      </c>
      <c r="AW260" s="135">
        <v>0</v>
      </c>
      <c r="AX260" s="135">
        <v>0</v>
      </c>
      <c r="AY260" s="135">
        <v>0</v>
      </c>
      <c r="AZ260" s="102">
        <v>0</v>
      </c>
      <c r="BA260" s="135">
        <v>0</v>
      </c>
      <c r="BB260" s="135">
        <v>0</v>
      </c>
      <c r="BC260" s="135">
        <v>0</v>
      </c>
      <c r="BD260" s="135">
        <v>0</v>
      </c>
      <c r="BE260" s="63">
        <v>0</v>
      </c>
      <c r="BF260" s="135"/>
      <c r="BG260" s="165" t="str">
        <f t="shared" si="60"/>
        <v>ns</v>
      </c>
      <c r="BH260" s="165"/>
      <c r="BI260" s="165" t="str">
        <f t="shared" si="61"/>
        <v>ns</v>
      </c>
      <c r="BJ260" s="126"/>
      <c r="BK260" s="224" t="b">
        <f t="shared" si="62"/>
        <v>1</v>
      </c>
    </row>
    <row r="261" spans="1:63">
      <c r="A261" s="21" t="s">
        <v>296</v>
      </c>
      <c r="B261" s="28" t="s">
        <v>44</v>
      </c>
      <c r="C261" s="60">
        <v>525</v>
      </c>
      <c r="D261" s="60">
        <v>332</v>
      </c>
      <c r="E261" s="60">
        <v>377</v>
      </c>
      <c r="F261" s="60">
        <v>85</v>
      </c>
      <c r="G261" s="61">
        <v>1319</v>
      </c>
      <c r="H261" s="60">
        <v>249.95468972146199</v>
      </c>
      <c r="I261" s="60">
        <v>469.15680288359698</v>
      </c>
      <c r="J261" s="60">
        <v>550.75620497156297</v>
      </c>
      <c r="K261" s="60">
        <v>388.14296275417701</v>
      </c>
      <c r="L261" s="61">
        <v>1658.0106603308</v>
      </c>
      <c r="M261" s="134">
        <v>398.48672778264603</v>
      </c>
      <c r="N261" s="134">
        <v>612.719076289594</v>
      </c>
      <c r="O261" s="134">
        <v>606.81461944282398</v>
      </c>
      <c r="P261" s="134">
        <v>446.87678965502801</v>
      </c>
      <c r="Q261" s="61">
        <v>2064.8972131700898</v>
      </c>
      <c r="R261" s="134">
        <v>317.50476513035198</v>
      </c>
      <c r="S261" s="134">
        <v>786.30931100151497</v>
      </c>
      <c r="T261" s="134">
        <v>582.244704188269</v>
      </c>
      <c r="U261" s="134">
        <v>421.59615182397198</v>
      </c>
      <c r="V261" s="61">
        <v>2107.6549321441098</v>
      </c>
      <c r="W261" s="134">
        <v>346.08012766234498</v>
      </c>
      <c r="X261" s="134">
        <v>608.51831373057303</v>
      </c>
      <c r="Y261" s="134">
        <v>547.43795042090505</v>
      </c>
      <c r="Z261" s="134">
        <v>475.501182517296</v>
      </c>
      <c r="AA261" s="61">
        <v>1977.5375743311199</v>
      </c>
      <c r="AB261" s="134">
        <v>344.94479961894302</v>
      </c>
      <c r="AC261" s="134">
        <v>449.93146074395798</v>
      </c>
      <c r="AD261" s="134">
        <v>491.82204653593101</v>
      </c>
      <c r="AE261" s="134">
        <v>406.04545658722498</v>
      </c>
      <c r="AF261" s="61">
        <v>1692.7437634860601</v>
      </c>
      <c r="AG261" s="134">
        <v>357.79060092702201</v>
      </c>
      <c r="AH261" s="134">
        <v>649.33646336856702</v>
      </c>
      <c r="AI261" s="134">
        <v>613.628042152906</v>
      </c>
      <c r="AJ261" s="134">
        <v>592.18949518277202</v>
      </c>
      <c r="AK261" s="61">
        <v>2212.94460163127</v>
      </c>
      <c r="AL261" s="134">
        <v>38.227204826951201</v>
      </c>
      <c r="AM261" s="134">
        <v>38.227204826951201</v>
      </c>
      <c r="AN261" s="134">
        <v>1089.83983888532</v>
      </c>
      <c r="AO261" s="134">
        <v>1089.8398388853188</v>
      </c>
      <c r="AP261" s="134">
        <v>602.25279021054496</v>
      </c>
      <c r="AQ261" s="354">
        <v>602.25279021053984</v>
      </c>
      <c r="AR261" s="134">
        <v>692.61105639877803</v>
      </c>
      <c r="AS261" s="354">
        <f t="shared" si="63"/>
        <v>692.61105639878042</v>
      </c>
      <c r="AT261" s="61">
        <v>2422.9308903215901</v>
      </c>
      <c r="AU261" s="61">
        <v>2422.9308903215901</v>
      </c>
      <c r="AV261" s="134">
        <v>589.06307233623795</v>
      </c>
      <c r="AW261" s="134">
        <v>844.39190852291097</v>
      </c>
      <c r="AX261" s="134">
        <v>739.36719397665104</v>
      </c>
      <c r="AY261" s="134">
        <v>691.07797939019201</v>
      </c>
      <c r="AZ261" s="61">
        <v>2863.9001542259898</v>
      </c>
      <c r="BA261" s="134">
        <v>1006.32694264508</v>
      </c>
      <c r="BB261" s="134">
        <v>993.032215847271</v>
      </c>
      <c r="BC261" s="134">
        <v>800.187133608723</v>
      </c>
      <c r="BD261" s="134">
        <v>723.35302728881697</v>
      </c>
      <c r="BE261" s="61">
        <v>3522.89931938989</v>
      </c>
      <c r="BF261" s="510"/>
      <c r="BG261" s="165">
        <f t="shared" si="60"/>
        <v>4.6702468984910261E-2</v>
      </c>
      <c r="BH261" s="165"/>
      <c r="BI261" s="165">
        <f t="shared" si="61"/>
        <v>0.23010549588870144</v>
      </c>
      <c r="BJ261" s="126"/>
      <c r="BK261" s="224" t="b">
        <f t="shared" si="62"/>
        <v>1</v>
      </c>
    </row>
    <row r="262" spans="1:63">
      <c r="A262" s="21" t="s">
        <v>297</v>
      </c>
      <c r="B262" s="29" t="s">
        <v>46</v>
      </c>
      <c r="C262" s="97">
        <v>-181</v>
      </c>
      <c r="D262" s="97">
        <v>-217</v>
      </c>
      <c r="E262" s="97">
        <v>-53</v>
      </c>
      <c r="F262" s="97">
        <v>-3</v>
      </c>
      <c r="G262" s="102">
        <v>-454</v>
      </c>
      <c r="H262" s="97">
        <v>-80.548721846194596</v>
      </c>
      <c r="I262" s="97">
        <v>-107.01542457331701</v>
      </c>
      <c r="J262" s="97">
        <v>-73.284123229868001</v>
      </c>
      <c r="K262" s="97">
        <v>-109.396596489478</v>
      </c>
      <c r="L262" s="102">
        <v>-370.24486613885699</v>
      </c>
      <c r="M262" s="135">
        <v>-84.389068890634405</v>
      </c>
      <c r="N262" s="135">
        <v>-165.92974443613301</v>
      </c>
      <c r="O262" s="135">
        <v>-196.515710481295</v>
      </c>
      <c r="P262" s="135">
        <v>-263.33331800242399</v>
      </c>
      <c r="Q262" s="102">
        <v>-710.16784181048695</v>
      </c>
      <c r="R262" s="135">
        <v>-107.959225733765</v>
      </c>
      <c r="S262" s="135">
        <v>-197.09613491463401</v>
      </c>
      <c r="T262" s="135">
        <v>-166.45295333640601</v>
      </c>
      <c r="U262" s="135">
        <v>-78.726685963281696</v>
      </c>
      <c r="V262" s="102">
        <v>-550.23499994808799</v>
      </c>
      <c r="W262" s="135">
        <v>-129.408847105608</v>
      </c>
      <c r="X262" s="135">
        <v>-148.200986309021</v>
      </c>
      <c r="Y262" s="135">
        <v>-62.8530423816051</v>
      </c>
      <c r="Z262" s="135">
        <v>-66.9593305349334</v>
      </c>
      <c r="AA262" s="102">
        <v>-407.42220633116801</v>
      </c>
      <c r="AB262" s="135">
        <v>-55.700033655251502</v>
      </c>
      <c r="AC262" s="135">
        <v>-47.412779236923498</v>
      </c>
      <c r="AD262" s="135">
        <v>-119.49721040154</v>
      </c>
      <c r="AE262" s="135">
        <v>-55.127758607754302</v>
      </c>
      <c r="AF262" s="102">
        <v>-277.73778190146902</v>
      </c>
      <c r="AG262" s="135">
        <v>-65.918002770957699</v>
      </c>
      <c r="AH262" s="135">
        <v>-153.35630760304099</v>
      </c>
      <c r="AI262" s="135">
        <v>-135.46695873313001</v>
      </c>
      <c r="AJ262" s="135">
        <v>-157.01669351618301</v>
      </c>
      <c r="AK262" s="102">
        <v>-511.75796262331102</v>
      </c>
      <c r="AL262" s="135">
        <v>-75.292929253194401</v>
      </c>
      <c r="AM262" s="135">
        <v>-75.292929253194401</v>
      </c>
      <c r="AN262" s="135">
        <v>-204.37506855051001</v>
      </c>
      <c r="AO262" s="135">
        <v>-204.37506855050958</v>
      </c>
      <c r="AP262" s="135">
        <v>-156.129374748716</v>
      </c>
      <c r="AQ262" s="355">
        <v>-156.12937474871597</v>
      </c>
      <c r="AR262" s="135">
        <v>-156.31913232720399</v>
      </c>
      <c r="AS262" s="416">
        <f t="shared" si="63"/>
        <v>-156.31913232720404</v>
      </c>
      <c r="AT262" s="102">
        <v>-592.11650487962402</v>
      </c>
      <c r="AU262" s="102">
        <v>-592.11650487962402</v>
      </c>
      <c r="AV262" s="135">
        <v>-183.479099915224</v>
      </c>
      <c r="AW262" s="135">
        <v>-174.350841914271</v>
      </c>
      <c r="AX262" s="135">
        <v>-203.21926973642701</v>
      </c>
      <c r="AY262" s="135">
        <v>-129.285186379686</v>
      </c>
      <c r="AZ262" s="102">
        <v>-690.33439794560798</v>
      </c>
      <c r="BA262" s="135">
        <v>-234.63895628149101</v>
      </c>
      <c r="BB262" s="135">
        <v>-247.67163772527499</v>
      </c>
      <c r="BC262" s="135">
        <v>-234.20607135665901</v>
      </c>
      <c r="BD262" s="135">
        <v>-166.10791287033101</v>
      </c>
      <c r="BE262" s="63">
        <v>-882.62457823375701</v>
      </c>
      <c r="BF262" s="135"/>
      <c r="BG262" s="165">
        <f t="shared" si="60"/>
        <v>0.2848178319711252</v>
      </c>
      <c r="BH262" s="165"/>
      <c r="BI262" s="165">
        <f t="shared" si="61"/>
        <v>0.27854642744211011</v>
      </c>
      <c r="BJ262" s="126"/>
      <c r="BK262" s="224" t="b">
        <f t="shared" si="62"/>
        <v>1</v>
      </c>
    </row>
    <row r="263" spans="1:63">
      <c r="A263" s="21" t="s">
        <v>298</v>
      </c>
      <c r="B263" s="29" t="s">
        <v>48</v>
      </c>
      <c r="C263" s="97">
        <v>0</v>
      </c>
      <c r="D263" s="97">
        <v>-1</v>
      </c>
      <c r="E263" s="97">
        <v>-1</v>
      </c>
      <c r="F263" s="97">
        <v>0</v>
      </c>
      <c r="G263" s="102">
        <v>-2</v>
      </c>
      <c r="H263" s="97">
        <v>-9.0999999999999998E-2</v>
      </c>
      <c r="I263" s="97">
        <v>11.255000000000001</v>
      </c>
      <c r="J263" s="97">
        <v>-0.35699999999999998</v>
      </c>
      <c r="K263" s="97">
        <v>0.09</v>
      </c>
      <c r="L263" s="102">
        <v>10.897</v>
      </c>
      <c r="M263" s="135">
        <v>0</v>
      </c>
      <c r="N263" s="135">
        <v>0</v>
      </c>
      <c r="O263" s="135">
        <v>0</v>
      </c>
      <c r="P263" s="135">
        <v>0</v>
      </c>
      <c r="Q263" s="102">
        <v>0</v>
      </c>
      <c r="R263" s="135">
        <v>0</v>
      </c>
      <c r="S263" s="135">
        <v>0</v>
      </c>
      <c r="T263" s="135">
        <v>0</v>
      </c>
      <c r="U263" s="135">
        <v>0</v>
      </c>
      <c r="V263" s="102">
        <v>0</v>
      </c>
      <c r="W263" s="135">
        <v>0</v>
      </c>
      <c r="X263" s="135">
        <v>0</v>
      </c>
      <c r="Y263" s="135">
        <v>0</v>
      </c>
      <c r="Z263" s="135">
        <v>0</v>
      </c>
      <c r="AA263" s="102">
        <v>0</v>
      </c>
      <c r="AB263" s="135">
        <v>0</v>
      </c>
      <c r="AC263" s="135">
        <v>0</v>
      </c>
      <c r="AD263" s="135">
        <v>0</v>
      </c>
      <c r="AE263" s="135">
        <v>0</v>
      </c>
      <c r="AF263" s="102">
        <v>0</v>
      </c>
      <c r="AG263" s="135">
        <v>0</v>
      </c>
      <c r="AH263" s="135">
        <v>0</v>
      </c>
      <c r="AI263" s="135">
        <v>0</v>
      </c>
      <c r="AJ263" s="135">
        <v>0</v>
      </c>
      <c r="AK263" s="102">
        <v>0</v>
      </c>
      <c r="AL263" s="135">
        <v>0</v>
      </c>
      <c r="AM263" s="135">
        <v>0</v>
      </c>
      <c r="AN263" s="135">
        <v>0</v>
      </c>
      <c r="AO263" s="135">
        <v>0</v>
      </c>
      <c r="AP263" s="135">
        <v>-1.0609999999999999</v>
      </c>
      <c r="AQ263" s="355">
        <v>-1.0609999999999999</v>
      </c>
      <c r="AR263" s="135">
        <v>1.0609999999999999</v>
      </c>
      <c r="AS263" s="416">
        <f t="shared" si="63"/>
        <v>1.0609999999999999</v>
      </c>
      <c r="AT263" s="102">
        <v>0</v>
      </c>
      <c r="AU263" s="102">
        <v>0</v>
      </c>
      <c r="AV263" s="135">
        <v>0</v>
      </c>
      <c r="AW263" s="135">
        <v>0</v>
      </c>
      <c r="AX263" s="135">
        <v>0</v>
      </c>
      <c r="AY263" s="135">
        <v>0</v>
      </c>
      <c r="AZ263" s="102">
        <v>0</v>
      </c>
      <c r="BA263" s="135">
        <v>0</v>
      </c>
      <c r="BB263" s="135">
        <v>0</v>
      </c>
      <c r="BC263" s="135">
        <v>0</v>
      </c>
      <c r="BD263" s="135">
        <v>0</v>
      </c>
      <c r="BE263" s="63">
        <v>0</v>
      </c>
      <c r="BF263" s="135"/>
      <c r="BG263" s="165" t="str">
        <f t="shared" si="60"/>
        <v>ns</v>
      </c>
      <c r="BH263" s="165"/>
      <c r="BI263" s="165" t="str">
        <f t="shared" si="61"/>
        <v>ns</v>
      </c>
      <c r="BJ263" s="126"/>
      <c r="BK263" s="224" t="b">
        <f t="shared" si="62"/>
        <v>1</v>
      </c>
    </row>
    <row r="264" spans="1:63">
      <c r="A264" s="21" t="s">
        <v>299</v>
      </c>
      <c r="B264" s="28" t="s">
        <v>50</v>
      </c>
      <c r="C264" s="60">
        <v>344</v>
      </c>
      <c r="D264" s="60">
        <v>114</v>
      </c>
      <c r="E264" s="60">
        <v>323</v>
      </c>
      <c r="F264" s="60">
        <v>82</v>
      </c>
      <c r="G264" s="61">
        <v>863</v>
      </c>
      <c r="H264" s="60">
        <v>169.314967875268</v>
      </c>
      <c r="I264" s="60">
        <v>373.39637831028</v>
      </c>
      <c r="J264" s="60">
        <v>477.11508174169501</v>
      </c>
      <c r="K264" s="60">
        <v>278.83636626470002</v>
      </c>
      <c r="L264" s="61">
        <v>1298.6627941919401</v>
      </c>
      <c r="M264" s="134">
        <v>314.09765889201202</v>
      </c>
      <c r="N264" s="134">
        <v>446.78933185346102</v>
      </c>
      <c r="O264" s="134">
        <v>410.29890896152898</v>
      </c>
      <c r="P264" s="134">
        <v>183.54347165260401</v>
      </c>
      <c r="Q264" s="61">
        <v>1354.7293713596</v>
      </c>
      <c r="R264" s="134">
        <v>209.545539396587</v>
      </c>
      <c r="S264" s="134">
        <v>589.21317608688105</v>
      </c>
      <c r="T264" s="134">
        <v>415.79175085186301</v>
      </c>
      <c r="U264" s="134">
        <v>342.86946586069001</v>
      </c>
      <c r="V264" s="61">
        <v>1557.41993219602</v>
      </c>
      <c r="W264" s="134">
        <v>216.671280556737</v>
      </c>
      <c r="X264" s="134">
        <v>460.317327421551</v>
      </c>
      <c r="Y264" s="134">
        <v>484.58490803929999</v>
      </c>
      <c r="Z264" s="134">
        <v>408.54185198236303</v>
      </c>
      <c r="AA264" s="61">
        <v>1570.11536799995</v>
      </c>
      <c r="AB264" s="134">
        <v>289.24476596369198</v>
      </c>
      <c r="AC264" s="134">
        <v>402.51868150703399</v>
      </c>
      <c r="AD264" s="134">
        <v>372.32483613439098</v>
      </c>
      <c r="AE264" s="134">
        <v>350.91769797947001</v>
      </c>
      <c r="AF264" s="61">
        <v>1415.00598158459</v>
      </c>
      <c r="AG264" s="134">
        <v>291.87259815606501</v>
      </c>
      <c r="AH264" s="134">
        <v>495.98015576552598</v>
      </c>
      <c r="AI264" s="134">
        <v>478.16108341977701</v>
      </c>
      <c r="AJ264" s="134">
        <v>435.17280166658998</v>
      </c>
      <c r="AK264" s="61">
        <v>1701.1866390079599</v>
      </c>
      <c r="AL264" s="134">
        <v>-37.0657244262433</v>
      </c>
      <c r="AM264" s="134">
        <v>-37.0657244262433</v>
      </c>
      <c r="AN264" s="134">
        <v>885.46477033480699</v>
      </c>
      <c r="AO264" s="134">
        <v>885.46477033480721</v>
      </c>
      <c r="AP264" s="134">
        <v>445.062415461829</v>
      </c>
      <c r="AQ264" s="354">
        <v>445.06241546182605</v>
      </c>
      <c r="AR264" s="134">
        <v>537.35292407157397</v>
      </c>
      <c r="AS264" s="354">
        <f t="shared" si="63"/>
        <v>537.35292407158011</v>
      </c>
      <c r="AT264" s="61">
        <v>1830.81438544197</v>
      </c>
      <c r="AU264" s="61">
        <v>1830.81438544197</v>
      </c>
      <c r="AV264" s="134">
        <v>405.58397242101302</v>
      </c>
      <c r="AW264" s="134">
        <v>670.04106660863999</v>
      </c>
      <c r="AX264" s="134">
        <v>536.14792424022403</v>
      </c>
      <c r="AY264" s="134">
        <v>561.79279301050497</v>
      </c>
      <c r="AZ264" s="61">
        <v>2173.5657562803799</v>
      </c>
      <c r="BA264" s="134">
        <v>771.68798636358702</v>
      </c>
      <c r="BB264" s="134">
        <v>745.36057812199601</v>
      </c>
      <c r="BC264" s="134">
        <v>565.98106225206402</v>
      </c>
      <c r="BD264" s="134">
        <v>557.24511441848699</v>
      </c>
      <c r="BE264" s="61">
        <v>2640.2747411561299</v>
      </c>
      <c r="BF264" s="510"/>
      <c r="BG264" s="165">
        <f t="shared" si="60"/>
        <v>-8.0949393594890173E-3</v>
      </c>
      <c r="BH264" s="165"/>
      <c r="BI264" s="165">
        <f t="shared" si="61"/>
        <v>0.21472043508563021</v>
      </c>
      <c r="BJ264" s="126"/>
      <c r="BK264" s="224" t="b">
        <f t="shared" si="62"/>
        <v>1</v>
      </c>
    </row>
    <row r="265" spans="1:63">
      <c r="A265" s="21" t="s">
        <v>300</v>
      </c>
      <c r="B265" s="29" t="s">
        <v>52</v>
      </c>
      <c r="C265" s="97">
        <v>-10</v>
      </c>
      <c r="D265" s="97">
        <v>-6</v>
      </c>
      <c r="E265" s="97">
        <v>-11</v>
      </c>
      <c r="F265" s="97">
        <v>-6</v>
      </c>
      <c r="G265" s="102">
        <v>-33</v>
      </c>
      <c r="H265" s="97">
        <v>-6.4322613456557498</v>
      </c>
      <c r="I265" s="97">
        <v>-10.423940012184501</v>
      </c>
      <c r="J265" s="97">
        <v>-18.804828523695502</v>
      </c>
      <c r="K265" s="97">
        <v>-8.2426983146188597</v>
      </c>
      <c r="L265" s="102">
        <v>-43.903728196154603</v>
      </c>
      <c r="M265" s="135">
        <v>-10.1936132971158</v>
      </c>
      <c r="N265" s="135">
        <v>-15.542041266324199</v>
      </c>
      <c r="O265" s="135">
        <v>-13.0197269677868</v>
      </c>
      <c r="P265" s="135">
        <v>-9.0466184687731896</v>
      </c>
      <c r="Q265" s="102">
        <v>-47.802</v>
      </c>
      <c r="R265" s="135">
        <v>-3.94800151571207</v>
      </c>
      <c r="S265" s="135">
        <v>-11.564003701550099</v>
      </c>
      <c r="T265" s="135">
        <v>-7.7960031134021399</v>
      </c>
      <c r="U265" s="135">
        <v>-6.2110028255347904</v>
      </c>
      <c r="V265" s="102">
        <v>-29.519011156199099</v>
      </c>
      <c r="W265" s="135">
        <v>-4.3840013291200499</v>
      </c>
      <c r="X265" s="135">
        <v>-8.5660028012940597</v>
      </c>
      <c r="Y265" s="135">
        <v>-9.5740029488037095</v>
      </c>
      <c r="Z265" s="135">
        <v>-9.5330088037665508</v>
      </c>
      <c r="AA265" s="102">
        <v>-32.057015882984402</v>
      </c>
      <c r="AB265" s="135">
        <v>-15.8215301230204</v>
      </c>
      <c r="AC265" s="135">
        <v>-23.422598296885798</v>
      </c>
      <c r="AD265" s="135">
        <v>-22.652578878223402</v>
      </c>
      <c r="AE265" s="135">
        <v>-22.6927332747096</v>
      </c>
      <c r="AF265" s="102">
        <v>-84.589440572839095</v>
      </c>
      <c r="AG265" s="135">
        <v>-15.6014798926517</v>
      </c>
      <c r="AH265" s="135">
        <v>-22.999829299755898</v>
      </c>
      <c r="AI265" s="135">
        <v>-26.490426269794501</v>
      </c>
      <c r="AJ265" s="135">
        <v>-25.221795134520399</v>
      </c>
      <c r="AK265" s="102">
        <v>-90.313530596722501</v>
      </c>
      <c r="AL265" s="135">
        <v>-5.9952626646922402</v>
      </c>
      <c r="AM265" s="135">
        <v>-5.9952626646922402</v>
      </c>
      <c r="AN265" s="135">
        <v>-42.759600071979001</v>
      </c>
      <c r="AO265" s="135">
        <v>-42.759600071979058</v>
      </c>
      <c r="AP265" s="135">
        <v>-33.224077002145798</v>
      </c>
      <c r="AQ265" s="355">
        <v>-33.224077002145805</v>
      </c>
      <c r="AR265" s="135">
        <v>-38.132601684001003</v>
      </c>
      <c r="AS265" s="416">
        <f t="shared" si="63"/>
        <v>-38.132601684000889</v>
      </c>
      <c r="AT265" s="102">
        <v>-120.11154142281799</v>
      </c>
      <c r="AU265" s="102">
        <v>-120.11154142281799</v>
      </c>
      <c r="AV265" s="135">
        <v>-29.1662976992043</v>
      </c>
      <c r="AW265" s="135">
        <v>-48.012863367102597</v>
      </c>
      <c r="AX265" s="135">
        <v>-48.200949879256001</v>
      </c>
      <c r="AY265" s="135">
        <v>-36.840672733226299</v>
      </c>
      <c r="AZ265" s="102">
        <v>-162.22078367878899</v>
      </c>
      <c r="BA265" s="135">
        <v>-49.757924632945603</v>
      </c>
      <c r="BB265" s="135">
        <v>-51.055404490053498</v>
      </c>
      <c r="BC265" s="135">
        <v>-46.143187712062499</v>
      </c>
      <c r="BD265" s="135">
        <v>-45.466753235200599</v>
      </c>
      <c r="BE265" s="63">
        <v>-192.42327007026199</v>
      </c>
      <c r="BF265" s="135"/>
      <c r="BG265" s="165">
        <f t="shared" si="60"/>
        <v>0.23414557503979849</v>
      </c>
      <c r="BH265" s="165"/>
      <c r="BI265" s="165">
        <f t="shared" si="61"/>
        <v>0.18618136163906418</v>
      </c>
      <c r="BJ265" s="126"/>
      <c r="BK265" s="224" t="b">
        <f t="shared" si="62"/>
        <v>1</v>
      </c>
    </row>
    <row r="266" spans="1:63">
      <c r="A266" s="21" t="s">
        <v>301</v>
      </c>
      <c r="B266" s="36" t="s">
        <v>54</v>
      </c>
      <c r="C266" s="61">
        <v>334</v>
      </c>
      <c r="D266" s="61">
        <v>108</v>
      </c>
      <c r="E266" s="61">
        <v>312</v>
      </c>
      <c r="F266" s="61">
        <v>76</v>
      </c>
      <c r="G266" s="61">
        <v>830</v>
      </c>
      <c r="H266" s="61">
        <v>162.88270652961199</v>
      </c>
      <c r="I266" s="61">
        <v>362.97243829809599</v>
      </c>
      <c r="J266" s="61">
        <v>458.31025321800001</v>
      </c>
      <c r="K266" s="61">
        <v>270.593667950081</v>
      </c>
      <c r="L266" s="61">
        <v>1254.75906599579</v>
      </c>
      <c r="M266" s="137">
        <v>303.90404559489599</v>
      </c>
      <c r="N266" s="137">
        <v>431.24729058713598</v>
      </c>
      <c r="O266" s="137">
        <v>397.27918199374199</v>
      </c>
      <c r="P266" s="137">
        <v>174.49685318383101</v>
      </c>
      <c r="Q266" s="61">
        <v>1306.9273713596001</v>
      </c>
      <c r="R266" s="137">
        <v>205.597537880875</v>
      </c>
      <c r="S266" s="137">
        <v>577.64917238533098</v>
      </c>
      <c r="T266" s="137">
        <v>407.99574773846098</v>
      </c>
      <c r="U266" s="137">
        <v>336.65846303515502</v>
      </c>
      <c r="V266" s="61">
        <v>1527.9009210398201</v>
      </c>
      <c r="W266" s="137">
        <v>212.28727922761701</v>
      </c>
      <c r="X266" s="137">
        <v>451.75132462025698</v>
      </c>
      <c r="Y266" s="137">
        <v>475.01090509049601</v>
      </c>
      <c r="Z266" s="137">
        <v>399.00884317859601</v>
      </c>
      <c r="AA266" s="61">
        <v>1538.0583521169699</v>
      </c>
      <c r="AB266" s="137">
        <v>273.42323584067202</v>
      </c>
      <c r="AC266" s="137">
        <v>379.09608321014798</v>
      </c>
      <c r="AD266" s="137">
        <v>349.67225725616697</v>
      </c>
      <c r="AE266" s="137">
        <v>328.22496470476102</v>
      </c>
      <c r="AF266" s="61">
        <v>1330.41654101175</v>
      </c>
      <c r="AG266" s="137">
        <v>276.27111826341297</v>
      </c>
      <c r="AH266" s="137">
        <v>472.98032646577002</v>
      </c>
      <c r="AI266" s="137">
        <v>451.67065714998199</v>
      </c>
      <c r="AJ266" s="137">
        <v>409.95100653206902</v>
      </c>
      <c r="AK266" s="61">
        <v>1610.8731084112301</v>
      </c>
      <c r="AL266" s="137">
        <v>-43.060987090935598</v>
      </c>
      <c r="AM266" s="137">
        <v>-43.060987090935598</v>
      </c>
      <c r="AN266" s="137">
        <v>842.70517026282801</v>
      </c>
      <c r="AO266" s="137">
        <v>842.70517026282755</v>
      </c>
      <c r="AP266" s="137">
        <v>411.83833845968297</v>
      </c>
      <c r="AQ266" s="354">
        <v>411.83833845968809</v>
      </c>
      <c r="AR266" s="137">
        <v>499.22032238757299</v>
      </c>
      <c r="AS266" s="354">
        <f t="shared" si="63"/>
        <v>499.22032238757004</v>
      </c>
      <c r="AT266" s="61">
        <v>1710.70284401915</v>
      </c>
      <c r="AU266" s="61">
        <v>1710.70284401915</v>
      </c>
      <c r="AV266" s="137">
        <v>376.41767472180902</v>
      </c>
      <c r="AW266" s="137">
        <v>622.02820324153697</v>
      </c>
      <c r="AX266" s="137">
        <v>487.946974360968</v>
      </c>
      <c r="AY266" s="137">
        <v>524.95212027727905</v>
      </c>
      <c r="AZ266" s="61">
        <v>2011.3449726015899</v>
      </c>
      <c r="BA266" s="137">
        <v>721.93006173064202</v>
      </c>
      <c r="BB266" s="137">
        <v>694.30517363194201</v>
      </c>
      <c r="BC266" s="137">
        <v>519.83787454000105</v>
      </c>
      <c r="BD266" s="137">
        <v>511.77836118328599</v>
      </c>
      <c r="BE266" s="61">
        <v>2447.8514710858699</v>
      </c>
      <c r="BF266" s="511"/>
      <c r="BG266" s="165">
        <f t="shared" si="60"/>
        <v>-2.5095163130372189E-2</v>
      </c>
      <c r="BH266" s="165"/>
      <c r="BI266" s="165">
        <f t="shared" si="61"/>
        <v>0.21702219382072352</v>
      </c>
      <c r="BJ266" s="126"/>
      <c r="BK266" s="224" t="b">
        <f t="shared" si="62"/>
        <v>1</v>
      </c>
    </row>
    <row r="267" spans="1:63">
      <c r="A267" s="111" t="s">
        <v>286</v>
      </c>
      <c r="B267" s="31" t="s">
        <v>287</v>
      </c>
      <c r="C267" s="94">
        <v>6</v>
      </c>
      <c r="D267" s="94">
        <v>82</v>
      </c>
      <c r="E267" s="94">
        <v>50</v>
      </c>
      <c r="F267" s="95">
        <v>-62</v>
      </c>
      <c r="G267" s="96">
        <v>76</v>
      </c>
      <c r="H267" s="95">
        <v>9</v>
      </c>
      <c r="I267" s="95">
        <v>-1.84</v>
      </c>
      <c r="J267" s="95">
        <v>-44.264199999999995</v>
      </c>
      <c r="K267" s="95">
        <v>-2.9040079999999975</v>
      </c>
      <c r="L267" s="96">
        <v>-49.008207999999996</v>
      </c>
      <c r="M267" s="95">
        <v>-45.795000000000002</v>
      </c>
      <c r="N267" s="95">
        <v>-18.306513462000005</v>
      </c>
      <c r="O267" s="95">
        <v>-8.6691252104548511</v>
      </c>
      <c r="P267" s="95">
        <v>-5.9430000000000005</v>
      </c>
      <c r="Q267" s="96">
        <v>-32.918638672454861</v>
      </c>
      <c r="R267" s="95">
        <v>6.4225631964237335</v>
      </c>
      <c r="S267" s="95">
        <v>18.990536961917407</v>
      </c>
      <c r="T267" s="95">
        <v>-15.508594225078738</v>
      </c>
      <c r="U267" s="95">
        <v>23.018858073855821</v>
      </c>
      <c r="V267" s="96">
        <v>26.500800810694486</v>
      </c>
      <c r="W267" s="95">
        <v>-19.621725403432151</v>
      </c>
      <c r="X267" s="95">
        <v>-8.8014146844885079</v>
      </c>
      <c r="Y267" s="95">
        <v>-2.8559999999999999</v>
      </c>
      <c r="Z267" s="95">
        <v>-15.66451386</v>
      </c>
      <c r="AA267" s="96">
        <v>-27.321928544488507</v>
      </c>
      <c r="AB267" s="95">
        <v>67.651459041976182</v>
      </c>
      <c r="AC267" s="95">
        <v>-54.70509400000001</v>
      </c>
      <c r="AD267" s="95">
        <v>9.1194749999999978</v>
      </c>
      <c r="AE267" s="95">
        <v>-7.0873139785744712</v>
      </c>
      <c r="AF267" s="96">
        <v>-52.67293297857448</v>
      </c>
      <c r="AG267" s="95">
        <v>1.0359859999999994</v>
      </c>
      <c r="AH267" s="95">
        <v>-11.30322</v>
      </c>
      <c r="AI267" s="95">
        <v>-1.0258693032199964</v>
      </c>
      <c r="AJ267" s="95">
        <v>3.2349794471890401</v>
      </c>
      <c r="AK267" s="96">
        <v>-9.0941098560309577</v>
      </c>
      <c r="AL267" s="95">
        <v>-10.136394986728453</v>
      </c>
      <c r="AM267" s="95">
        <v>-10.136394986728453</v>
      </c>
      <c r="AN267" s="95">
        <v>57.268422303964861</v>
      </c>
      <c r="AO267" s="95">
        <v>57.268422303964861</v>
      </c>
      <c r="AP267" s="95">
        <v>-0.37166374532815283</v>
      </c>
      <c r="AQ267" s="95" t="s">
        <v>669</v>
      </c>
      <c r="AR267" s="95">
        <v>-45.430041239668157</v>
      </c>
      <c r="AS267" s="94"/>
      <c r="AT267" s="96">
        <v>1.3303223322400957</v>
      </c>
      <c r="AU267" s="96">
        <v>1.3303223322400957</v>
      </c>
      <c r="AV267" s="95">
        <v>-22.988375524996417</v>
      </c>
      <c r="AW267" s="95">
        <v>-11.344628835418817</v>
      </c>
      <c r="AX267" s="95">
        <v>0.44170413753803173</v>
      </c>
      <c r="AY267" s="95">
        <v>5.6697067743988061</v>
      </c>
      <c r="AZ267" s="95">
        <v>-28.221593448478394</v>
      </c>
      <c r="BA267" s="95">
        <v>5.3372349736206024</v>
      </c>
      <c r="BB267" s="95">
        <v>30.500575829532377</v>
      </c>
      <c r="BC267" s="95">
        <v>1.9954794495294412</v>
      </c>
      <c r="BD267" s="95">
        <f>BD289</f>
        <v>-17.202289839547195</v>
      </c>
      <c r="BE267" s="94">
        <f t="shared" ref="BE267" si="65">BE289</f>
        <v>20.631000413135222</v>
      </c>
      <c r="BF267" s="95"/>
      <c r="BG267" s="165" t="str">
        <f t="shared" si="60"/>
        <v>ns</v>
      </c>
      <c r="BH267" s="167"/>
      <c r="BI267" s="167"/>
      <c r="BJ267" s="126"/>
      <c r="BK267" s="224"/>
    </row>
    <row r="268" spans="1:63">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10"/>
      <c r="AT268" s="131"/>
      <c r="AU268" s="131"/>
      <c r="AV268" s="131"/>
      <c r="AW268" s="131"/>
      <c r="AX268" s="131"/>
      <c r="AY268" s="131"/>
      <c r="AZ268" s="131"/>
      <c r="BA268" s="131"/>
      <c r="BB268" s="131"/>
      <c r="BC268" s="131"/>
      <c r="BD268" s="131"/>
      <c r="BE268" s="410"/>
      <c r="BF268" s="131"/>
      <c r="BG268" s="165"/>
      <c r="BH268" s="168"/>
      <c r="BI268" s="168"/>
      <c r="BJ268" s="126"/>
      <c r="BK268" s="224"/>
    </row>
    <row r="269" spans="1:63" ht="16.5" thickBot="1">
      <c r="A269" s="112"/>
      <c r="B269" s="113" t="s">
        <v>302</v>
      </c>
      <c r="C269" s="114"/>
      <c r="D269" s="114"/>
      <c r="E269" s="114"/>
      <c r="F269" s="114"/>
      <c r="G269" s="114"/>
      <c r="H269" s="114"/>
      <c r="I269" s="114"/>
      <c r="J269" s="114"/>
      <c r="K269" s="114"/>
      <c r="L269" s="114"/>
      <c r="M269" s="156"/>
      <c r="N269" s="156"/>
      <c r="O269" s="156"/>
      <c r="P269" s="156"/>
      <c r="Q269" s="114"/>
      <c r="R269" s="156"/>
      <c r="S269" s="156"/>
      <c r="T269" s="156"/>
      <c r="U269" s="156"/>
      <c r="V269" s="114"/>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F269" s="517"/>
      <c r="BG269" s="378"/>
      <c r="BH269" s="378"/>
      <c r="BI269" s="521"/>
      <c r="BJ269" s="378"/>
      <c r="BK269" s="378"/>
    </row>
    <row r="270" spans="1:63">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8" t="s">
        <v>596</v>
      </c>
      <c r="AN270" s="131"/>
      <c r="AO270" s="138" t="s">
        <v>596</v>
      </c>
      <c r="AP270" s="131"/>
      <c r="AQ270" s="138" t="s">
        <v>596</v>
      </c>
      <c r="AR270" s="131"/>
      <c r="AS270" s="418" t="s">
        <v>596</v>
      </c>
      <c r="AT270" s="131"/>
      <c r="AU270" s="138" t="s">
        <v>596</v>
      </c>
      <c r="AV270" s="131"/>
      <c r="AW270" s="131"/>
      <c r="AX270" s="131"/>
      <c r="AY270" s="131"/>
      <c r="AZ270" s="131"/>
      <c r="BA270" s="131"/>
      <c r="BB270" s="131"/>
      <c r="BC270" s="131"/>
      <c r="BD270" s="131"/>
      <c r="BE270" s="410"/>
      <c r="BF270" s="131"/>
      <c r="BG270" s="168"/>
      <c r="BH270" s="168"/>
      <c r="BI270" s="168"/>
      <c r="BJ270" s="126"/>
      <c r="BK270" s="224"/>
    </row>
    <row r="271" spans="1:63" ht="25.5">
      <c r="A271" s="112"/>
      <c r="B271" s="100" t="s">
        <v>24</v>
      </c>
      <c r="C271" s="101" t="s">
        <v>100</v>
      </c>
      <c r="D271" s="101" t="s">
        <v>101</v>
      </c>
      <c r="E271" s="101" t="s">
        <v>102</v>
      </c>
      <c r="F271" s="101" t="s">
        <v>103</v>
      </c>
      <c r="G271" s="101" t="s">
        <v>104</v>
      </c>
      <c r="H271" s="101" t="s">
        <v>483</v>
      </c>
      <c r="I271" s="101" t="s">
        <v>484</v>
      </c>
      <c r="J271" s="101" t="s">
        <v>485</v>
      </c>
      <c r="K271" s="101" t="s">
        <v>486</v>
      </c>
      <c r="L271" s="101" t="s">
        <v>487</v>
      </c>
      <c r="M271" s="138" t="s">
        <v>488</v>
      </c>
      <c r="N271" s="138" t="s">
        <v>489</v>
      </c>
      <c r="O271" s="138" t="s">
        <v>490</v>
      </c>
      <c r="P271" s="138" t="s">
        <v>491</v>
      </c>
      <c r="Q271" s="101" t="s">
        <v>492</v>
      </c>
      <c r="R271" s="138" t="s">
        <v>493</v>
      </c>
      <c r="S271" s="138" t="s">
        <v>494</v>
      </c>
      <c r="T271" s="138" t="s">
        <v>495</v>
      </c>
      <c r="U271" s="138" t="s">
        <v>496</v>
      </c>
      <c r="V271" s="101" t="s">
        <v>497</v>
      </c>
      <c r="W271" s="138" t="s">
        <v>498</v>
      </c>
      <c r="X271" s="138" t="s">
        <v>499</v>
      </c>
      <c r="Y271" s="138" t="s">
        <v>500</v>
      </c>
      <c r="Z271" s="138" t="s">
        <v>501</v>
      </c>
      <c r="AA271" s="138" t="s">
        <v>502</v>
      </c>
      <c r="AB271" s="138" t="s">
        <v>503</v>
      </c>
      <c r="AC271" s="138" t="s">
        <v>504</v>
      </c>
      <c r="AD271" s="138" t="s">
        <v>505</v>
      </c>
      <c r="AE271" s="138" t="s">
        <v>506</v>
      </c>
      <c r="AF271" s="138" t="s">
        <v>507</v>
      </c>
      <c r="AG271" s="138" t="s">
        <v>508</v>
      </c>
      <c r="AH271" s="138" t="s">
        <v>509</v>
      </c>
      <c r="AI271" s="138" t="s">
        <v>510</v>
      </c>
      <c r="AJ271" s="138" t="s">
        <v>511</v>
      </c>
      <c r="AK271" s="138" t="s">
        <v>512</v>
      </c>
      <c r="AL271" s="138" t="s">
        <v>513</v>
      </c>
      <c r="AM271" s="138" t="s">
        <v>513</v>
      </c>
      <c r="AN271" s="138" t="s">
        <v>570</v>
      </c>
      <c r="AO271" s="138" t="s">
        <v>570</v>
      </c>
      <c r="AP271" s="138" t="s">
        <v>574</v>
      </c>
      <c r="AQ271" s="138" t="s">
        <v>574</v>
      </c>
      <c r="AR271" s="138" t="s">
        <v>599</v>
      </c>
      <c r="AS271" s="418" t="str">
        <f>AS249</f>
        <v>Q4-22
Stated</v>
      </c>
      <c r="AT271" s="138" t="s">
        <v>600</v>
      </c>
      <c r="AU271" s="138" t="s">
        <v>600</v>
      </c>
      <c r="AV271" s="138" t="s">
        <v>605</v>
      </c>
      <c r="AW271" s="138" t="s">
        <v>614</v>
      </c>
      <c r="AX271" s="138" t="s">
        <v>620</v>
      </c>
      <c r="AY271" s="138" t="s">
        <v>627</v>
      </c>
      <c r="AZ271" s="138" t="s">
        <v>628</v>
      </c>
      <c r="BA271" s="138" t="s">
        <v>647</v>
      </c>
      <c r="BB271" s="138" t="s">
        <v>644</v>
      </c>
      <c r="BC271" s="138" t="s">
        <v>654</v>
      </c>
      <c r="BD271" s="138" t="str">
        <f>BD$14</f>
        <v>Q4-24
Stated</v>
      </c>
      <c r="BE271" s="418" t="str">
        <f t="shared" ref="BE271" si="66">BE$14</f>
        <v>FY-2024
Stated</v>
      </c>
      <c r="BF271" s="138"/>
      <c r="BG271" s="379" t="str">
        <f>LEFT($AY:$AY,2)&amp;"/"&amp;LEFT(BD:BD,2)</f>
        <v>Q4/Q4</v>
      </c>
      <c r="BH271" s="379"/>
      <c r="BI271" s="379" t="str">
        <f>LEFT($AK:$AK,2)&amp;"/"&amp;LEFT(BE:BE,2)</f>
        <v>FY/FY</v>
      </c>
      <c r="BJ271" s="126"/>
      <c r="BK271" s="224"/>
    </row>
    <row r="272" spans="1:63">
      <c r="A272" s="21"/>
      <c r="B272" s="26"/>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10"/>
      <c r="AT272" s="131"/>
      <c r="AU272" s="131"/>
      <c r="AV272" s="131"/>
      <c r="AW272" s="131"/>
      <c r="AX272" s="131"/>
      <c r="AY272" s="131"/>
      <c r="AZ272" s="131"/>
      <c r="BA272" s="131"/>
      <c r="BB272" s="131"/>
      <c r="BC272" s="131"/>
      <c r="BD272" s="131"/>
      <c r="BE272" s="410"/>
      <c r="BF272" s="131"/>
      <c r="BG272" s="348"/>
      <c r="BH272" s="348"/>
      <c r="BI272" s="348"/>
      <c r="BJ272" s="126"/>
      <c r="BK272" s="224"/>
    </row>
    <row r="273" spans="1:63">
      <c r="A273" s="104" t="s">
        <v>303</v>
      </c>
      <c r="B273" s="39" t="s">
        <v>26</v>
      </c>
      <c r="C273" s="105">
        <v>1225</v>
      </c>
      <c r="D273" s="105">
        <v>1289</v>
      </c>
      <c r="E273" s="105">
        <v>926</v>
      </c>
      <c r="F273" s="105">
        <v>868</v>
      </c>
      <c r="G273" s="77">
        <v>4308</v>
      </c>
      <c r="H273" s="105">
        <v>1034.8599999999999</v>
      </c>
      <c r="I273" s="105">
        <v>1125.1389999999999</v>
      </c>
      <c r="J273" s="105">
        <v>1212.8820000000001</v>
      </c>
      <c r="K273" s="143">
        <v>1066.9190000000001</v>
      </c>
      <c r="L273" s="77">
        <v>4439.8</v>
      </c>
      <c r="M273" s="144">
        <v>1227.634</v>
      </c>
      <c r="N273" s="144">
        <v>1159.5930000000001</v>
      </c>
      <c r="O273" s="144">
        <v>1038.5360000000001</v>
      </c>
      <c r="P273" s="144">
        <v>1097.443</v>
      </c>
      <c r="Q273" s="77">
        <v>4523.2060000000001</v>
      </c>
      <c r="R273" s="144">
        <v>1120.3800000000001</v>
      </c>
      <c r="S273" s="144">
        <v>1311.5170000000001</v>
      </c>
      <c r="T273" s="144">
        <v>1077.296</v>
      </c>
      <c r="U273" s="144">
        <v>980.45100000000002</v>
      </c>
      <c r="V273" s="77">
        <v>4489.6440000000002</v>
      </c>
      <c r="W273" s="144">
        <v>1120.5350000000001</v>
      </c>
      <c r="X273" s="144">
        <v>1234.376</v>
      </c>
      <c r="Y273" s="144">
        <v>1170.567</v>
      </c>
      <c r="Z273" s="144">
        <v>1141.107</v>
      </c>
      <c r="AA273" s="77">
        <v>4666.585</v>
      </c>
      <c r="AB273" s="144">
        <v>1305.8219999999999</v>
      </c>
      <c r="AC273" s="144">
        <v>1417.893</v>
      </c>
      <c r="AD273" s="144">
        <v>1300.01</v>
      </c>
      <c r="AE273" s="144">
        <v>1144.7670000000001</v>
      </c>
      <c r="AF273" s="77">
        <v>5168.4920000000002</v>
      </c>
      <c r="AG273" s="144">
        <v>1367.3679999999999</v>
      </c>
      <c r="AH273" s="144">
        <v>1278.019</v>
      </c>
      <c r="AI273" s="144">
        <v>1239.0119999999999</v>
      </c>
      <c r="AJ273" s="144">
        <v>1255.5119999999999</v>
      </c>
      <c r="AK273" s="77">
        <v>5139.9110000000001</v>
      </c>
      <c r="AL273" s="144">
        <v>1410.79</v>
      </c>
      <c r="AM273" s="144">
        <v>1410.79</v>
      </c>
      <c r="AN273" s="144">
        <v>1657.8440000000001</v>
      </c>
      <c r="AO273" s="144">
        <v>1657.8440000000001</v>
      </c>
      <c r="AP273" s="144">
        <v>1295.627</v>
      </c>
      <c r="AQ273" s="359">
        <v>1295.6270000000004</v>
      </c>
      <c r="AR273" s="144">
        <v>1373.0640000000001</v>
      </c>
      <c r="AS273" s="359">
        <f t="shared" ref="AS273:AS289" si="67">AU273-AM273-AO273-AQ273</f>
        <v>1373.0639999999994</v>
      </c>
      <c r="AT273" s="77">
        <v>5737.3249999999998</v>
      </c>
      <c r="AU273" s="77">
        <v>5737.3249999999998</v>
      </c>
      <c r="AV273" s="144">
        <v>1691.211</v>
      </c>
      <c r="AW273" s="144">
        <v>1534.7090000000001</v>
      </c>
      <c r="AX273" s="144">
        <v>1415.403</v>
      </c>
      <c r="AY273" s="144">
        <v>1459.8969999999999</v>
      </c>
      <c r="AZ273" s="77">
        <v>6101.22</v>
      </c>
      <c r="BA273" s="144">
        <v>1758.123</v>
      </c>
      <c r="BB273" s="144">
        <v>1705.855</v>
      </c>
      <c r="BC273" s="144">
        <v>1531.2370000000001</v>
      </c>
      <c r="BD273" s="144">
        <v>1572.74</v>
      </c>
      <c r="BE273" s="77">
        <v>6567.9549999999999</v>
      </c>
      <c r="BF273" s="514"/>
      <c r="BG273" s="165">
        <f t="shared" ref="BG273:BG289" si="68">IF(ISERROR($BD273/AY273),"ns",IF($BD273/AY273&gt;200%,"x"&amp;(ROUND($BD273/AY273,1)),IF($BD273/AY273&lt;0,"ns",$BD273/AY273-1)))</f>
        <v>7.7295179043453066E-2</v>
      </c>
      <c r="BH273" s="165"/>
      <c r="BI273" s="165">
        <f t="shared" ref="BI273:BI288" si="69">IF(ISERROR($BE273/AZ273),"ns",IF($BE273/AZ273&gt;200%,"x"&amp;(ROUND($BE273/AZ273,1)),IF($BE273/AZ273&lt;0,"ns",$BE273/AZ273-1)))</f>
        <v>7.6498634699289525E-2</v>
      </c>
      <c r="BJ273" s="126"/>
      <c r="BK273" s="224" t="b">
        <f t="shared" ref="BK273:BK288" si="70">ROUND(BE273,1)=ROUND((BA273+BB273+BC273+BD273),1)</f>
        <v>1</v>
      </c>
    </row>
    <row r="274" spans="1:63">
      <c r="A274" s="110" t="s">
        <v>286</v>
      </c>
      <c r="B274" s="41" t="s">
        <v>287</v>
      </c>
      <c r="C274" s="107">
        <v>6</v>
      </c>
      <c r="D274" s="107">
        <v>82</v>
      </c>
      <c r="E274" s="107">
        <v>50</v>
      </c>
      <c r="F274" s="107">
        <v>-62</v>
      </c>
      <c r="G274" s="78">
        <v>76</v>
      </c>
      <c r="H274" s="107">
        <v>13</v>
      </c>
      <c r="I274" s="107">
        <v>-3</v>
      </c>
      <c r="J274" s="107">
        <v>-69</v>
      </c>
      <c r="K274" s="145">
        <v>-4.3326029999999953</v>
      </c>
      <c r="L274" s="78">
        <v>-76.332602999999992</v>
      </c>
      <c r="M274" s="146">
        <v>-72.290000000000006</v>
      </c>
      <c r="N274" s="146">
        <v>-28.556000000000001</v>
      </c>
      <c r="O274" s="146">
        <v>-13.499278750772001</v>
      </c>
      <c r="P274" s="146">
        <v>-8.6240000000000006</v>
      </c>
      <c r="Q274" s="78">
        <v>-50.679278750772006</v>
      </c>
      <c r="R274" s="146">
        <v>9.3647185108776405</v>
      </c>
      <c r="S274" s="146">
        <v>25.491601708055697</v>
      </c>
      <c r="T274" s="146">
        <v>-21.385000406370782</v>
      </c>
      <c r="U274" s="146">
        <v>31.74099999776729</v>
      </c>
      <c r="V274" s="78">
        <v>35.847601299452208</v>
      </c>
      <c r="W274" s="146">
        <v>-27.056650000000001</v>
      </c>
      <c r="X274" s="146">
        <v>-12.136384115335183</v>
      </c>
      <c r="Y274" s="146">
        <v>-3.9400000000000004</v>
      </c>
      <c r="Z274" s="146">
        <v>-21.6</v>
      </c>
      <c r="AA274" s="78">
        <v>-37.676384115335182</v>
      </c>
      <c r="AB274" s="146">
        <v>103.51650659627447</v>
      </c>
      <c r="AC274" s="146">
        <v>-81.688494000000006</v>
      </c>
      <c r="AD274" s="146">
        <v>11.998682999999998</v>
      </c>
      <c r="AE274" s="146">
        <v>-12.310863596274469</v>
      </c>
      <c r="AF274" s="78">
        <v>-82.000674596274479</v>
      </c>
      <c r="AG274" s="146">
        <v>1.173</v>
      </c>
      <c r="AH274" s="146">
        <v>-15.877743000000001</v>
      </c>
      <c r="AI274" s="146">
        <v>-1.6049329999109383</v>
      </c>
      <c r="AJ274" s="146">
        <v>4.5889363680617734</v>
      </c>
      <c r="AK274" s="78">
        <v>-12.893739631849165</v>
      </c>
      <c r="AL274" s="146">
        <v>-13.976176611000003</v>
      </c>
      <c r="AM274" s="146">
        <v>-13.976176611000003</v>
      </c>
      <c r="AN274" s="146">
        <v>78.972011193166907</v>
      </c>
      <c r="AO274" s="146">
        <v>78.972011193166907</v>
      </c>
      <c r="AP274" s="146">
        <v>-0.51337405151488547</v>
      </c>
      <c r="AQ274" s="356">
        <f>AQ296+AQ318</f>
        <v>-0.51337405151488369</v>
      </c>
      <c r="AR274" s="146">
        <v>-62.646643668918671</v>
      </c>
      <c r="AS274" s="356">
        <f t="shared" si="67"/>
        <v>-62.646643668918671</v>
      </c>
      <c r="AT274" s="78">
        <v>1.835816861733349</v>
      </c>
      <c r="AU274" s="78">
        <v>1.835816861733349</v>
      </c>
      <c r="AV274" s="146">
        <v>-31.699441114694235</v>
      </c>
      <c r="AW274" s="146">
        <v>-15.644075440466304</v>
      </c>
      <c r="AX274" s="146">
        <v>0.61000772771580136</v>
      </c>
      <c r="AY274" s="146">
        <v>7.8188203941586938</v>
      </c>
      <c r="AZ274" s="96">
        <v>-38.914688433286045</v>
      </c>
      <c r="BA274" s="146">
        <v>7.36</v>
      </c>
      <c r="BB274" s="146">
        <v>42.057257562339579</v>
      </c>
      <c r="BC274" s="146">
        <v>2.7532334280756183</v>
      </c>
      <c r="BD274" s="146">
        <f>BD296+BD318</f>
        <v>-23.719841076372191</v>
      </c>
      <c r="BE274" s="96">
        <f t="shared" ref="BE274" si="71">BE296+BE318</f>
        <v>28.450649914043005</v>
      </c>
      <c r="BF274" s="164"/>
      <c r="BG274" s="165" t="str">
        <f t="shared" si="68"/>
        <v>ns</v>
      </c>
      <c r="BH274" s="165"/>
      <c r="BI274" s="165" t="str">
        <f t="shared" si="69"/>
        <v>ns</v>
      </c>
      <c r="BJ274" s="126"/>
      <c r="BK274" s="224" t="b">
        <f t="shared" si="70"/>
        <v>1</v>
      </c>
    </row>
    <row r="275" spans="1:63">
      <c r="A275" s="21" t="s">
        <v>304</v>
      </c>
      <c r="B275" s="29" t="s">
        <v>28</v>
      </c>
      <c r="C275" s="97">
        <v>-711</v>
      </c>
      <c r="D275" s="97">
        <v>-575</v>
      </c>
      <c r="E275" s="97">
        <v>-570</v>
      </c>
      <c r="F275" s="97">
        <v>-686</v>
      </c>
      <c r="G275" s="102">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2">
        <v>-763.79399999999964</v>
      </c>
      <c r="AR275" s="91">
        <v>-778.77599999999995</v>
      </c>
      <c r="AS275" s="414">
        <f t="shared" si="67"/>
        <v>-778.77600000000007</v>
      </c>
      <c r="AT275" s="92">
        <v>-3407.1860000000001</v>
      </c>
      <c r="AU275" s="92">
        <v>-3407.1860000000001</v>
      </c>
      <c r="AV275" s="91">
        <v>-1153.79</v>
      </c>
      <c r="AW275" s="91">
        <v>-807.72199999999998</v>
      </c>
      <c r="AX275" s="91">
        <v>-806.20600000000002</v>
      </c>
      <c r="AY275" s="91">
        <v>-848.41</v>
      </c>
      <c r="AZ275" s="92">
        <v>-3616.1280000000002</v>
      </c>
      <c r="BA275" s="91">
        <v>-922.76400000000001</v>
      </c>
      <c r="BB275" s="91">
        <v>-838.66200000000003</v>
      </c>
      <c r="BC275" s="91">
        <v>-864.21199999999999</v>
      </c>
      <c r="BD275" s="91">
        <v>-902.05100000000004</v>
      </c>
      <c r="BE275" s="519">
        <v>-3527.6889999999999</v>
      </c>
      <c r="BF275" s="91"/>
      <c r="BG275" s="165">
        <f t="shared" si="68"/>
        <v>6.3225327377093743E-2</v>
      </c>
      <c r="BH275" s="165"/>
      <c r="BI275" s="165">
        <f t="shared" si="69"/>
        <v>-2.4456822324873562E-2</v>
      </c>
      <c r="BJ275" s="126"/>
      <c r="BK275" s="224" t="b">
        <f t="shared" si="70"/>
        <v>1</v>
      </c>
    </row>
    <row r="276" spans="1:63">
      <c r="A276" s="93" t="s">
        <v>305</v>
      </c>
      <c r="B276" s="31"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3">
        <v>0</v>
      </c>
      <c r="AR276" s="95">
        <v>0</v>
      </c>
      <c r="AS276" s="353">
        <f t="shared" si="67"/>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s="95">
        <v>0</v>
      </c>
      <c r="BE276" s="96">
        <v>0</v>
      </c>
      <c r="BF276" s="95"/>
      <c r="BG276" s="165" t="str">
        <f t="shared" si="68"/>
        <v>ns</v>
      </c>
      <c r="BH276" s="165"/>
      <c r="BI276" s="165">
        <f t="shared" si="69"/>
        <v>-1</v>
      </c>
      <c r="BJ276" s="126"/>
      <c r="BK276" s="224" t="b">
        <f t="shared" si="70"/>
        <v>1</v>
      </c>
    </row>
    <row r="277" spans="1:63">
      <c r="A277" s="21" t="s">
        <v>306</v>
      </c>
      <c r="B277" s="28" t="s">
        <v>32</v>
      </c>
      <c r="C277" s="60">
        <v>514</v>
      </c>
      <c r="D277" s="60">
        <v>714</v>
      </c>
      <c r="E277" s="60">
        <v>356</v>
      </c>
      <c r="F277" s="60">
        <v>182</v>
      </c>
      <c r="G277" s="61">
        <v>1766</v>
      </c>
      <c r="H277" s="60">
        <v>282.72800000000001</v>
      </c>
      <c r="I277" s="60">
        <v>521.51300000000003</v>
      </c>
      <c r="J277" s="74">
        <v>621.54300000000001</v>
      </c>
      <c r="K277" s="74">
        <v>431.27800000000002</v>
      </c>
      <c r="L277" s="61">
        <v>1857.0619999999999</v>
      </c>
      <c r="M277" s="139">
        <v>444.40699999999998</v>
      </c>
      <c r="N277" s="139">
        <v>567.5</v>
      </c>
      <c r="O277" s="139">
        <v>449.27100000000002</v>
      </c>
      <c r="P277" s="139">
        <v>441.47199999999998</v>
      </c>
      <c r="Q277" s="61">
        <v>1902.65</v>
      </c>
      <c r="R277" s="139">
        <v>349.65</v>
      </c>
      <c r="S277" s="139">
        <v>668.07799999999997</v>
      </c>
      <c r="T277" s="139">
        <v>464.06799999999998</v>
      </c>
      <c r="U277" s="139">
        <v>334.93900000000002</v>
      </c>
      <c r="V277" s="61">
        <v>1816.7349999999999</v>
      </c>
      <c r="W277" s="139">
        <v>301.79899999999998</v>
      </c>
      <c r="X277" s="139">
        <v>618.52599999999995</v>
      </c>
      <c r="Y277" s="139">
        <v>534.07399999999996</v>
      </c>
      <c r="Z277" s="139">
        <v>456.25900000000001</v>
      </c>
      <c r="AA277" s="61">
        <v>1910.6579999999999</v>
      </c>
      <c r="AB277" s="139">
        <v>458.96199999999999</v>
      </c>
      <c r="AC277" s="139">
        <v>719.81200000000001</v>
      </c>
      <c r="AD277" s="139">
        <v>650.07000000000005</v>
      </c>
      <c r="AE277" s="139">
        <v>458.19600000000003</v>
      </c>
      <c r="AF277" s="61">
        <v>2287.04</v>
      </c>
      <c r="AG277" s="139">
        <v>384.02199999999999</v>
      </c>
      <c r="AH277" s="139">
        <v>594.41200000000003</v>
      </c>
      <c r="AI277" s="139">
        <v>558.55100000000004</v>
      </c>
      <c r="AJ277" s="139">
        <v>535.99800000000005</v>
      </c>
      <c r="AK277" s="61">
        <v>2072.9830000000002</v>
      </c>
      <c r="AL277" s="139">
        <v>284.68799999999999</v>
      </c>
      <c r="AM277" s="139">
        <v>284.68799999999999</v>
      </c>
      <c r="AN277" s="139">
        <v>919.33</v>
      </c>
      <c r="AO277" s="139">
        <v>919.33</v>
      </c>
      <c r="AP277" s="139">
        <v>531.83299999999997</v>
      </c>
      <c r="AQ277" s="354">
        <v>531.83300000000008</v>
      </c>
      <c r="AR277" s="139">
        <v>594.28800000000001</v>
      </c>
      <c r="AS277" s="354">
        <f t="shared" si="67"/>
        <v>594.28800000000001</v>
      </c>
      <c r="AT277" s="61">
        <v>2330.1390000000001</v>
      </c>
      <c r="AU277" s="61">
        <v>2330.1390000000001</v>
      </c>
      <c r="AV277" s="139">
        <v>537.42100000000005</v>
      </c>
      <c r="AW277" s="139">
        <v>726.98699999999997</v>
      </c>
      <c r="AX277" s="139">
        <v>609.197</v>
      </c>
      <c r="AY277" s="139">
        <v>611.48699999999997</v>
      </c>
      <c r="AZ277" s="61">
        <v>2485.0920000000001</v>
      </c>
      <c r="BA277" s="139">
        <v>835.35900000000004</v>
      </c>
      <c r="BB277" s="139">
        <v>867.19299999999998</v>
      </c>
      <c r="BC277" s="139">
        <v>667.02499999999998</v>
      </c>
      <c r="BD277" s="139">
        <v>670.68899999999996</v>
      </c>
      <c r="BE277" s="61">
        <v>3040.2660000000001</v>
      </c>
      <c r="BF277" s="512"/>
      <c r="BG277" s="165">
        <f t="shared" si="68"/>
        <v>9.6816449082318901E-2</v>
      </c>
      <c r="BH277" s="165"/>
      <c r="BI277" s="165">
        <f t="shared" si="69"/>
        <v>0.22340178955145329</v>
      </c>
      <c r="BJ277" s="126"/>
      <c r="BK277" s="224" t="b">
        <f t="shared" si="70"/>
        <v>1</v>
      </c>
    </row>
    <row r="278" spans="1:63">
      <c r="A278" s="21" t="s">
        <v>307</v>
      </c>
      <c r="B278" s="29" t="s">
        <v>34</v>
      </c>
      <c r="C278" s="97">
        <v>-81</v>
      </c>
      <c r="D278" s="97">
        <v>-384</v>
      </c>
      <c r="E278" s="97">
        <v>-78</v>
      </c>
      <c r="F278" s="97">
        <v>-112</v>
      </c>
      <c r="G278" s="102">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2">
        <v>-32.254999999999995</v>
      </c>
      <c r="AR278" s="91">
        <v>-12.379</v>
      </c>
      <c r="AS278" s="414">
        <f t="shared" si="67"/>
        <v>-12.379000000000019</v>
      </c>
      <c r="AT278" s="92">
        <v>-248.30600000000001</v>
      </c>
      <c r="AU278" s="92">
        <v>-248.30600000000001</v>
      </c>
      <c r="AV278" s="91">
        <v>-35.512</v>
      </c>
      <c r="AW278" s="91">
        <v>-29.925999999999998</v>
      </c>
      <c r="AX278" s="91">
        <v>-14.145</v>
      </c>
      <c r="AY278" s="91">
        <v>-31.623000000000001</v>
      </c>
      <c r="AZ278" s="92">
        <v>-111.206</v>
      </c>
      <c r="BA278" s="91">
        <v>36.615000000000002</v>
      </c>
      <c r="BB278" s="91">
        <v>-30.007000000000001</v>
      </c>
      <c r="BC278" s="91">
        <v>-14.06</v>
      </c>
      <c r="BD278" s="91">
        <v>-85.733000000000004</v>
      </c>
      <c r="BE278" s="519">
        <v>-93.185000000000002</v>
      </c>
      <c r="BF278" s="91"/>
      <c r="BG278" s="165" t="str">
        <f t="shared" si="68"/>
        <v>x2.7</v>
      </c>
      <c r="BH278" s="165"/>
      <c r="BI278" s="165">
        <f t="shared" si="69"/>
        <v>-0.1620506087801018</v>
      </c>
      <c r="BJ278" s="126"/>
      <c r="BK278" s="224" t="b">
        <f t="shared" si="70"/>
        <v>1</v>
      </c>
    </row>
    <row r="279" spans="1:63">
      <c r="A279" s="93" t="s">
        <v>308</v>
      </c>
      <c r="B279" s="31"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3">
        <v>0</v>
      </c>
      <c r="AR279" s="95">
        <v>0</v>
      </c>
      <c r="AS279" s="353">
        <f t="shared" si="67"/>
        <v>0</v>
      </c>
      <c r="AT279" s="96">
        <v>0</v>
      </c>
      <c r="AU279" s="96">
        <v>0</v>
      </c>
      <c r="AV279" s="95">
        <v>0</v>
      </c>
      <c r="AW279" s="95">
        <v>0</v>
      </c>
      <c r="AX279" s="95">
        <v>0</v>
      </c>
      <c r="AY279" s="95">
        <v>0</v>
      </c>
      <c r="AZ279" s="96">
        <v>0</v>
      </c>
      <c r="BA279" s="95">
        <v>0</v>
      </c>
      <c r="BB279" s="95">
        <v>0</v>
      </c>
      <c r="BC279" s="95">
        <v>0</v>
      </c>
      <c r="BD279" s="95">
        <v>0</v>
      </c>
      <c r="BE279" s="96">
        <v>0</v>
      </c>
      <c r="BF279" s="95"/>
      <c r="BG279" s="165" t="str">
        <f t="shared" si="68"/>
        <v>ns</v>
      </c>
      <c r="BH279" s="165"/>
      <c r="BI279" s="165" t="str">
        <f t="shared" si="69"/>
        <v>ns</v>
      </c>
      <c r="BJ279" s="126"/>
      <c r="BK279" s="224" t="b">
        <f t="shared" si="70"/>
        <v>1</v>
      </c>
    </row>
    <row r="280" spans="1:63">
      <c r="A280" s="21" t="s">
        <v>309</v>
      </c>
      <c r="B280" s="29" t="s">
        <v>38</v>
      </c>
      <c r="C280" s="97">
        <v>64</v>
      </c>
      <c r="D280" s="97">
        <v>-45</v>
      </c>
      <c r="E280" s="97">
        <v>59</v>
      </c>
      <c r="F280" s="97">
        <v>-18</v>
      </c>
      <c r="G280" s="102">
        <v>60</v>
      </c>
      <c r="H280" s="97">
        <v>62.100999999999999</v>
      </c>
      <c r="I280" s="97">
        <v>61.185000000000002</v>
      </c>
      <c r="J280" s="72">
        <v>59.002000000000002</v>
      </c>
      <c r="K280" s="72">
        <v>29.196999999999999</v>
      </c>
      <c r="L280" s="102">
        <v>211.48500000000001</v>
      </c>
      <c r="M280" s="136">
        <v>69.349000000000004</v>
      </c>
      <c r="N280" s="136">
        <v>59.651000000000003</v>
      </c>
      <c r="O280" s="136">
        <v>163</v>
      </c>
      <c r="P280" s="136">
        <v>-15.246</v>
      </c>
      <c r="Q280" s="102">
        <v>276.75400000000002</v>
      </c>
      <c r="R280" s="136">
        <v>1.0660000000000001</v>
      </c>
      <c r="S280" s="136">
        <v>-0.26600000000000001</v>
      </c>
      <c r="T280" s="136">
        <v>0.97</v>
      </c>
      <c r="U280" s="136">
        <v>-1.39</v>
      </c>
      <c r="V280" s="102">
        <v>0.38</v>
      </c>
      <c r="W280" s="136">
        <v>-0.192</v>
      </c>
      <c r="X280" s="136">
        <v>-0.95899999999999996</v>
      </c>
      <c r="Y280" s="136">
        <v>2.1989999999999998</v>
      </c>
      <c r="Z280" s="136">
        <v>3.1150000000000002</v>
      </c>
      <c r="AA280" s="102">
        <v>4.1630000000000003</v>
      </c>
      <c r="AB280" s="136">
        <v>-0.34</v>
      </c>
      <c r="AC280" s="136">
        <v>1.49</v>
      </c>
      <c r="AD280" s="136">
        <v>-1.149</v>
      </c>
      <c r="AE280" s="136">
        <v>0</v>
      </c>
      <c r="AF280" s="102">
        <v>1E-3</v>
      </c>
      <c r="AG280" s="136">
        <v>0</v>
      </c>
      <c r="AH280" s="136">
        <v>0</v>
      </c>
      <c r="AI280" s="136">
        <v>0</v>
      </c>
      <c r="AJ280" s="136">
        <v>0</v>
      </c>
      <c r="AK280" s="102">
        <v>0</v>
      </c>
      <c r="AL280" s="136">
        <v>0</v>
      </c>
      <c r="AM280" s="136">
        <v>0</v>
      </c>
      <c r="AN280" s="136">
        <v>2.7E-2</v>
      </c>
      <c r="AO280" s="136">
        <v>2.7E-2</v>
      </c>
      <c r="AP280" s="136">
        <v>-1.6E-2</v>
      </c>
      <c r="AQ280" s="355">
        <v>-1.6E-2</v>
      </c>
      <c r="AR280" s="136">
        <v>-8.9999999999999993E-3</v>
      </c>
      <c r="AS280" s="416">
        <f t="shared" si="67"/>
        <v>-9.0000000000000011E-3</v>
      </c>
      <c r="AT280" s="102">
        <v>2E-3</v>
      </c>
      <c r="AU280" s="102">
        <v>2E-3</v>
      </c>
      <c r="AV280" s="136">
        <v>1.6E-2</v>
      </c>
      <c r="AW280" s="136">
        <v>0</v>
      </c>
      <c r="AX280" s="136">
        <v>0.93200000000000005</v>
      </c>
      <c r="AY280" s="136">
        <v>0</v>
      </c>
      <c r="AZ280" s="102">
        <v>0.94799999999999995</v>
      </c>
      <c r="BA280" s="136">
        <v>-2E-3</v>
      </c>
      <c r="BB280" s="136">
        <v>1.889</v>
      </c>
      <c r="BC280" s="136">
        <v>8.0000000000000002E-3</v>
      </c>
      <c r="BD280" s="136">
        <v>-3.0000000000000001E-3</v>
      </c>
      <c r="BE280" s="63">
        <v>1.8919999999999999</v>
      </c>
      <c r="BF280" s="136"/>
      <c r="BG280" s="165" t="str">
        <f t="shared" si="68"/>
        <v>ns</v>
      </c>
      <c r="BH280" s="165"/>
      <c r="BI280" s="165">
        <f t="shared" si="69"/>
        <v>0.99578059071729963</v>
      </c>
      <c r="BJ280" s="126"/>
      <c r="BK280" s="224" t="b">
        <f t="shared" si="70"/>
        <v>1</v>
      </c>
    </row>
    <row r="281" spans="1:63">
      <c r="A281" s="21" t="s">
        <v>310</v>
      </c>
      <c r="B281" s="29" t="s">
        <v>40</v>
      </c>
      <c r="C281" s="97">
        <v>1</v>
      </c>
      <c r="D281" s="97">
        <v>0</v>
      </c>
      <c r="E281" s="97">
        <v>0</v>
      </c>
      <c r="F281" s="97">
        <v>-8</v>
      </c>
      <c r="G281" s="102">
        <v>-7</v>
      </c>
      <c r="H281" s="97">
        <v>0.435</v>
      </c>
      <c r="I281" s="97">
        <v>0.372</v>
      </c>
      <c r="J281" s="72">
        <v>-7.0000000000000007E-2</v>
      </c>
      <c r="K281" s="72">
        <v>3.5999999999999997E-2</v>
      </c>
      <c r="L281" s="102">
        <v>0.77300000000000002</v>
      </c>
      <c r="M281" s="136">
        <v>-1.4E-2</v>
      </c>
      <c r="N281" s="136">
        <v>4.0000000000000001E-3</v>
      </c>
      <c r="O281" s="136">
        <v>2.3519999999999999</v>
      </c>
      <c r="P281" s="136">
        <v>10.285</v>
      </c>
      <c r="Q281" s="102">
        <v>12.627000000000001</v>
      </c>
      <c r="R281" s="136">
        <v>-4.0000000000000001E-3</v>
      </c>
      <c r="S281" s="136">
        <v>2E-3</v>
      </c>
      <c r="T281" s="136">
        <v>2E-3</v>
      </c>
      <c r="U281" s="136">
        <v>-0.313</v>
      </c>
      <c r="V281" s="102">
        <v>-0.313</v>
      </c>
      <c r="W281" s="136">
        <v>2.5419999999999998</v>
      </c>
      <c r="X281" s="136">
        <v>-0.01</v>
      </c>
      <c r="Y281" s="136">
        <v>0.17599999999999999</v>
      </c>
      <c r="Z281" s="136">
        <v>13.166</v>
      </c>
      <c r="AA281" s="102">
        <v>15.874000000000001</v>
      </c>
      <c r="AB281" s="136">
        <v>-0.17899999999999999</v>
      </c>
      <c r="AC281" s="136">
        <v>-9.4E-2</v>
      </c>
      <c r="AD281" s="136">
        <v>1.1970000000000001</v>
      </c>
      <c r="AE281" s="136">
        <v>-2.5999999999999999E-2</v>
      </c>
      <c r="AF281" s="102">
        <v>0.89800000000000002</v>
      </c>
      <c r="AG281" s="136">
        <v>0.13900000000000001</v>
      </c>
      <c r="AH281" s="136">
        <v>-37.225999999999999</v>
      </c>
      <c r="AI281" s="136">
        <v>-2.5779999999999998</v>
      </c>
      <c r="AJ281" s="136">
        <v>0.4</v>
      </c>
      <c r="AK281" s="102">
        <v>-39.265000000000001</v>
      </c>
      <c r="AL281" s="136">
        <v>-1.9E-2</v>
      </c>
      <c r="AM281" s="136">
        <v>-1.9E-2</v>
      </c>
      <c r="AN281" s="136">
        <v>-0.90300000000000002</v>
      </c>
      <c r="AO281" s="136">
        <v>-0.90300000000000002</v>
      </c>
      <c r="AP281" s="136">
        <v>1.387</v>
      </c>
      <c r="AQ281" s="355">
        <v>1.387</v>
      </c>
      <c r="AR281" s="136">
        <v>-0.29499999999999998</v>
      </c>
      <c r="AS281" s="416">
        <f t="shared" si="67"/>
        <v>-0.29499999999999993</v>
      </c>
      <c r="AT281" s="102">
        <v>0.17</v>
      </c>
      <c r="AU281" s="102">
        <v>0.17</v>
      </c>
      <c r="AV281" s="136">
        <v>3.5000000000000003E-2</v>
      </c>
      <c r="AW281" s="136">
        <v>0.10299999999999999</v>
      </c>
      <c r="AX281" s="136">
        <v>-1.4E-2</v>
      </c>
      <c r="AY281" s="136">
        <v>6.2E-2</v>
      </c>
      <c r="AZ281" s="102">
        <v>0.186</v>
      </c>
      <c r="BA281" s="136">
        <v>0.30499999999999999</v>
      </c>
      <c r="BB281" s="136">
        <v>2.0259999999999998</v>
      </c>
      <c r="BC281" s="136">
        <v>1E-3</v>
      </c>
      <c r="BD281" s="136">
        <v>1.012</v>
      </c>
      <c r="BE281" s="63">
        <v>3.3439999999999999</v>
      </c>
      <c r="BF281" s="136"/>
      <c r="BG281" s="165" t="str">
        <f t="shared" si="68"/>
        <v>x16.3</v>
      </c>
      <c r="BH281" s="165"/>
      <c r="BI281" s="165" t="str">
        <f t="shared" si="69"/>
        <v>x18</v>
      </c>
      <c r="BJ281" s="126"/>
      <c r="BK281" s="224" t="b">
        <f t="shared" si="70"/>
        <v>1</v>
      </c>
    </row>
    <row r="282" spans="1:63">
      <c r="A282" s="21" t="s">
        <v>311</v>
      </c>
      <c r="B282" s="29" t="s">
        <v>42</v>
      </c>
      <c r="C282" s="97">
        <v>0</v>
      </c>
      <c r="D282" s="97">
        <v>0</v>
      </c>
      <c r="E282" s="97">
        <v>0</v>
      </c>
      <c r="F282" s="97">
        <v>0</v>
      </c>
      <c r="G282" s="102">
        <v>0</v>
      </c>
      <c r="H282" s="97">
        <v>0</v>
      </c>
      <c r="I282" s="97">
        <v>0</v>
      </c>
      <c r="J282" s="72">
        <v>0</v>
      </c>
      <c r="K282" s="72">
        <v>0</v>
      </c>
      <c r="L282" s="102">
        <v>0</v>
      </c>
      <c r="M282" s="136">
        <v>0</v>
      </c>
      <c r="N282" s="136">
        <v>0</v>
      </c>
      <c r="O282" s="136">
        <v>0</v>
      </c>
      <c r="P282" s="136">
        <v>0</v>
      </c>
      <c r="Q282" s="102">
        <v>0</v>
      </c>
      <c r="R282" s="136">
        <v>0</v>
      </c>
      <c r="S282" s="136">
        <v>0</v>
      </c>
      <c r="T282" s="136">
        <v>0</v>
      </c>
      <c r="U282" s="136">
        <v>0</v>
      </c>
      <c r="V282" s="102">
        <v>0</v>
      </c>
      <c r="W282" s="136">
        <v>0</v>
      </c>
      <c r="X282" s="136">
        <v>0</v>
      </c>
      <c r="Y282" s="136">
        <v>0</v>
      </c>
      <c r="Z282" s="136">
        <v>0</v>
      </c>
      <c r="AA282" s="102">
        <v>0</v>
      </c>
      <c r="AB282" s="136">
        <v>0</v>
      </c>
      <c r="AC282" s="136">
        <v>0</v>
      </c>
      <c r="AD282" s="136">
        <v>0</v>
      </c>
      <c r="AE282" s="136">
        <v>0</v>
      </c>
      <c r="AF282" s="102">
        <v>0</v>
      </c>
      <c r="AG282" s="136">
        <v>0</v>
      </c>
      <c r="AH282" s="136">
        <v>0</v>
      </c>
      <c r="AI282" s="136">
        <v>0</v>
      </c>
      <c r="AJ282" s="136">
        <v>0</v>
      </c>
      <c r="AK282" s="102">
        <v>0</v>
      </c>
      <c r="AL282" s="136">
        <v>0</v>
      </c>
      <c r="AM282" s="136">
        <v>0</v>
      </c>
      <c r="AN282" s="136">
        <v>0</v>
      </c>
      <c r="AO282" s="136">
        <v>0</v>
      </c>
      <c r="AP282" s="136">
        <v>0</v>
      </c>
      <c r="AQ282" s="355">
        <v>0</v>
      </c>
      <c r="AR282" s="136">
        <v>0</v>
      </c>
      <c r="AS282" s="416">
        <f t="shared" si="67"/>
        <v>0</v>
      </c>
      <c r="AT282" s="102">
        <v>0</v>
      </c>
      <c r="AU282" s="102">
        <v>0</v>
      </c>
      <c r="AV282" s="136">
        <v>0</v>
      </c>
      <c r="AW282" s="136">
        <v>0</v>
      </c>
      <c r="AX282" s="136">
        <v>0</v>
      </c>
      <c r="AY282" s="136">
        <v>0</v>
      </c>
      <c r="AZ282" s="102">
        <v>0</v>
      </c>
      <c r="BA282" s="136">
        <v>0</v>
      </c>
      <c r="BB282" s="136">
        <v>0</v>
      </c>
      <c r="BC282" s="136">
        <v>0</v>
      </c>
      <c r="BD282" s="136">
        <v>0</v>
      </c>
      <c r="BE282" s="63">
        <v>0</v>
      </c>
      <c r="BF282" s="136"/>
      <c r="BG282" s="165" t="str">
        <f t="shared" si="68"/>
        <v>ns</v>
      </c>
      <c r="BH282" s="165"/>
      <c r="BI282" s="165" t="str">
        <f t="shared" si="69"/>
        <v>ns</v>
      </c>
      <c r="BJ282" s="126"/>
      <c r="BK282" s="224" t="b">
        <f t="shared" si="70"/>
        <v>1</v>
      </c>
    </row>
    <row r="283" spans="1:63">
      <c r="A283" s="21" t="s">
        <v>312</v>
      </c>
      <c r="B283" s="28" t="s">
        <v>44</v>
      </c>
      <c r="C283" s="60">
        <v>498</v>
      </c>
      <c r="D283" s="60">
        <v>285</v>
      </c>
      <c r="E283" s="60">
        <v>337</v>
      </c>
      <c r="F283" s="60">
        <v>44</v>
      </c>
      <c r="G283" s="61">
        <v>1164</v>
      </c>
      <c r="H283" s="60">
        <v>223.46</v>
      </c>
      <c r="I283" s="60">
        <v>417.108</v>
      </c>
      <c r="J283" s="74">
        <v>514.47299999999996</v>
      </c>
      <c r="K283" s="74">
        <v>357.11799999999999</v>
      </c>
      <c r="L283" s="61">
        <v>1512.1590000000001</v>
      </c>
      <c r="M283" s="139">
        <v>367.55099999999999</v>
      </c>
      <c r="N283" s="139">
        <v>545.80399999999997</v>
      </c>
      <c r="O283" s="139">
        <v>560.99300000000005</v>
      </c>
      <c r="P283" s="139">
        <v>399.34</v>
      </c>
      <c r="Q283" s="61">
        <v>1873.6880000000001</v>
      </c>
      <c r="R283" s="139">
        <v>286.19200000000001</v>
      </c>
      <c r="S283" s="139">
        <v>713.44399999999996</v>
      </c>
      <c r="T283" s="139">
        <v>516.55799999999999</v>
      </c>
      <c r="U283" s="139">
        <v>361.16500000000002</v>
      </c>
      <c r="V283" s="61">
        <v>1877.3589999999999</v>
      </c>
      <c r="W283" s="139">
        <v>318.67099999999999</v>
      </c>
      <c r="X283" s="139">
        <v>550.11599999999999</v>
      </c>
      <c r="Y283" s="139">
        <v>488.69499999999999</v>
      </c>
      <c r="Z283" s="139">
        <v>417.84100000000001</v>
      </c>
      <c r="AA283" s="61">
        <v>1775.3230000000001</v>
      </c>
      <c r="AB283" s="139">
        <v>301.45499999999998</v>
      </c>
      <c r="AC283" s="139">
        <v>382.55</v>
      </c>
      <c r="AD283" s="139">
        <v>430.089</v>
      </c>
      <c r="AE283" s="139">
        <v>350.31299999999999</v>
      </c>
      <c r="AF283" s="61">
        <v>1464.4069999999999</v>
      </c>
      <c r="AG283" s="139">
        <v>312.476</v>
      </c>
      <c r="AH283" s="139">
        <v>597.17499999999995</v>
      </c>
      <c r="AI283" s="139">
        <v>542.39099999999996</v>
      </c>
      <c r="AJ283" s="139">
        <v>534.70100000000002</v>
      </c>
      <c r="AK283" s="61">
        <v>1986.7429999999999</v>
      </c>
      <c r="AL283" s="139">
        <v>5.9020000000000001</v>
      </c>
      <c r="AM283" s="139">
        <v>5.9020000000000001</v>
      </c>
      <c r="AN283" s="139">
        <v>993.54899999999998</v>
      </c>
      <c r="AO283" s="139">
        <v>993.54899999999998</v>
      </c>
      <c r="AP283" s="139">
        <v>500.94900000000001</v>
      </c>
      <c r="AQ283" s="354">
        <v>500.94900000000007</v>
      </c>
      <c r="AR283" s="139">
        <v>581.60500000000002</v>
      </c>
      <c r="AS283" s="354">
        <f t="shared" si="67"/>
        <v>581.60500000000002</v>
      </c>
      <c r="AT283" s="61">
        <v>2082.0050000000001</v>
      </c>
      <c r="AU283" s="61">
        <v>2082.0050000000001</v>
      </c>
      <c r="AV283" s="139">
        <v>501.96</v>
      </c>
      <c r="AW283" s="139">
        <v>697.16399999999999</v>
      </c>
      <c r="AX283" s="139">
        <v>595.97</v>
      </c>
      <c r="AY283" s="139">
        <v>579.92600000000004</v>
      </c>
      <c r="AZ283" s="61">
        <v>2375.02</v>
      </c>
      <c r="BA283" s="139">
        <v>872.27700000000004</v>
      </c>
      <c r="BB283" s="139">
        <v>841.101</v>
      </c>
      <c r="BC283" s="139">
        <v>652.97400000000005</v>
      </c>
      <c r="BD283" s="139">
        <v>585.96500000000003</v>
      </c>
      <c r="BE283" s="61">
        <v>2952.317</v>
      </c>
      <c r="BF283" s="512"/>
      <c r="BG283" s="165">
        <f t="shared" si="68"/>
        <v>1.041339757141424E-2</v>
      </c>
      <c r="BH283" s="165"/>
      <c r="BI283" s="165">
        <f t="shared" si="69"/>
        <v>0.24307037414421773</v>
      </c>
      <c r="BJ283" s="126"/>
      <c r="BK283" s="224" t="b">
        <f t="shared" si="70"/>
        <v>1</v>
      </c>
    </row>
    <row r="284" spans="1:63">
      <c r="A284" s="21" t="s">
        <v>313</v>
      </c>
      <c r="B284" s="29" t="s">
        <v>46</v>
      </c>
      <c r="C284" s="97">
        <v>-171</v>
      </c>
      <c r="D284" s="97">
        <v>-201</v>
      </c>
      <c r="E284" s="97">
        <v>-42</v>
      </c>
      <c r="F284" s="97">
        <v>7</v>
      </c>
      <c r="G284" s="102">
        <v>-407</v>
      </c>
      <c r="H284" s="97">
        <v>-72.878</v>
      </c>
      <c r="I284" s="97">
        <v>-92.855000000000004</v>
      </c>
      <c r="J284" s="72">
        <v>-62.944000000000003</v>
      </c>
      <c r="K284" s="72">
        <v>-106.86499999999999</v>
      </c>
      <c r="L284" s="102">
        <v>-335.54199999999997</v>
      </c>
      <c r="M284" s="136">
        <v>-75.632999999999996</v>
      </c>
      <c r="N284" s="136">
        <v>-148.93700000000001</v>
      </c>
      <c r="O284" s="136">
        <v>-184.917</v>
      </c>
      <c r="P284" s="136">
        <v>-255.00399999999999</v>
      </c>
      <c r="Q284" s="102">
        <v>-664.49099999999999</v>
      </c>
      <c r="R284" s="136">
        <v>-97.409000000000006</v>
      </c>
      <c r="S284" s="136">
        <v>-184.53800000000001</v>
      </c>
      <c r="T284" s="136">
        <v>-149.55000000000001</v>
      </c>
      <c r="U284" s="136">
        <v>-62.375</v>
      </c>
      <c r="V284" s="102">
        <v>-493.87200000000001</v>
      </c>
      <c r="W284" s="136">
        <v>-119.878</v>
      </c>
      <c r="X284" s="136">
        <v>-133.27199999999999</v>
      </c>
      <c r="Y284" s="136">
        <v>-49.994999999999997</v>
      </c>
      <c r="Z284" s="136">
        <v>-51.926000000000002</v>
      </c>
      <c r="AA284" s="102">
        <v>-355.07100000000003</v>
      </c>
      <c r="AB284" s="136">
        <v>-43.378</v>
      </c>
      <c r="AC284" s="136">
        <v>-30.728999999999999</v>
      </c>
      <c r="AD284" s="136">
        <v>-107.232</v>
      </c>
      <c r="AE284" s="136">
        <v>-47.353000000000002</v>
      </c>
      <c r="AF284" s="102">
        <v>-228.69200000000001</v>
      </c>
      <c r="AG284" s="136">
        <v>-51.768000000000001</v>
      </c>
      <c r="AH284" s="136">
        <v>-141.636</v>
      </c>
      <c r="AI284" s="136">
        <v>-118.357</v>
      </c>
      <c r="AJ284" s="136">
        <v>-149.684</v>
      </c>
      <c r="AK284" s="102">
        <v>-461.44499999999999</v>
      </c>
      <c r="AL284" s="136">
        <v>-63.424999999999997</v>
      </c>
      <c r="AM284" s="136">
        <v>-63.424999999999997</v>
      </c>
      <c r="AN284" s="136">
        <v>-185.5</v>
      </c>
      <c r="AO284" s="136">
        <v>-185.5</v>
      </c>
      <c r="AP284" s="136">
        <v>-133.738</v>
      </c>
      <c r="AQ284" s="355">
        <v>-133.738</v>
      </c>
      <c r="AR284" s="136">
        <v>-133.08500000000001</v>
      </c>
      <c r="AS284" s="416">
        <f t="shared" si="67"/>
        <v>-133.08500000000004</v>
      </c>
      <c r="AT284" s="102">
        <v>-515.74800000000005</v>
      </c>
      <c r="AU284" s="102">
        <v>-515.74800000000005</v>
      </c>
      <c r="AV284" s="136">
        <v>-161.505</v>
      </c>
      <c r="AW284" s="136">
        <v>-136.47999999999999</v>
      </c>
      <c r="AX284" s="136">
        <v>-181.44499999999999</v>
      </c>
      <c r="AY284" s="136">
        <v>-98.787999999999997</v>
      </c>
      <c r="AZ284" s="102">
        <v>-578.21799999999996</v>
      </c>
      <c r="BA284" s="136">
        <v>-205.12200000000001</v>
      </c>
      <c r="BB284" s="136">
        <v>-208.73400000000001</v>
      </c>
      <c r="BC284" s="136">
        <v>-195.49299999999999</v>
      </c>
      <c r="BD284" s="136">
        <v>-139.13</v>
      </c>
      <c r="BE284" s="63">
        <v>-748.47900000000004</v>
      </c>
      <c r="BF284" s="136"/>
      <c r="BG284" s="165">
        <f t="shared" si="68"/>
        <v>0.40836943758351207</v>
      </c>
      <c r="BH284" s="165"/>
      <c r="BI284" s="165">
        <f t="shared" si="69"/>
        <v>0.29445814554372252</v>
      </c>
      <c r="BJ284" s="126"/>
      <c r="BK284" s="224" t="b">
        <f t="shared" si="70"/>
        <v>1</v>
      </c>
    </row>
    <row r="285" spans="1:63">
      <c r="A285" s="21" t="s">
        <v>314</v>
      </c>
      <c r="B285" s="29" t="s">
        <v>48</v>
      </c>
      <c r="C285" s="97">
        <v>0</v>
      </c>
      <c r="D285" s="97">
        <v>-1</v>
      </c>
      <c r="E285" s="97">
        <v>-1</v>
      </c>
      <c r="F285" s="97">
        <v>0</v>
      </c>
      <c r="G285" s="102">
        <v>-2</v>
      </c>
      <c r="H285" s="97">
        <v>-9.0999999999999998E-2</v>
      </c>
      <c r="I285" s="97">
        <v>11.255000000000001</v>
      </c>
      <c r="J285" s="72">
        <v>-0.35699999999999998</v>
      </c>
      <c r="K285" s="72">
        <v>0.09</v>
      </c>
      <c r="L285" s="102">
        <v>10.897</v>
      </c>
      <c r="M285" s="136">
        <v>0</v>
      </c>
      <c r="N285" s="136">
        <v>0</v>
      </c>
      <c r="O285" s="136">
        <v>0</v>
      </c>
      <c r="P285" s="136">
        <v>0</v>
      </c>
      <c r="Q285" s="102">
        <v>0</v>
      </c>
      <c r="R285" s="136">
        <v>0</v>
      </c>
      <c r="S285" s="136">
        <v>0</v>
      </c>
      <c r="T285" s="136">
        <v>0</v>
      </c>
      <c r="U285" s="136">
        <v>0</v>
      </c>
      <c r="V285" s="102">
        <v>0</v>
      </c>
      <c r="W285" s="136">
        <v>0</v>
      </c>
      <c r="X285" s="136">
        <v>0</v>
      </c>
      <c r="Y285" s="136">
        <v>0</v>
      </c>
      <c r="Z285" s="136">
        <v>0</v>
      </c>
      <c r="AA285" s="102">
        <v>0</v>
      </c>
      <c r="AB285" s="136">
        <v>0</v>
      </c>
      <c r="AC285" s="136">
        <v>0</v>
      </c>
      <c r="AD285" s="136">
        <v>0</v>
      </c>
      <c r="AE285" s="136">
        <v>0</v>
      </c>
      <c r="AF285" s="102">
        <v>0</v>
      </c>
      <c r="AG285" s="136">
        <v>0</v>
      </c>
      <c r="AH285" s="136">
        <v>0</v>
      </c>
      <c r="AI285" s="136">
        <v>0</v>
      </c>
      <c r="AJ285" s="136">
        <v>0</v>
      </c>
      <c r="AK285" s="102">
        <v>0</v>
      </c>
      <c r="AL285" s="136">
        <v>0</v>
      </c>
      <c r="AM285" s="136">
        <v>0</v>
      </c>
      <c r="AN285" s="136">
        <v>0</v>
      </c>
      <c r="AO285" s="136">
        <v>0</v>
      </c>
      <c r="AP285" s="136">
        <v>-1.0609999999999999</v>
      </c>
      <c r="AQ285" s="355">
        <v>-1.0609999999999999</v>
      </c>
      <c r="AR285" s="136">
        <v>1.0609999999999999</v>
      </c>
      <c r="AS285" s="416">
        <f t="shared" si="67"/>
        <v>1.0609999999999999</v>
      </c>
      <c r="AT285" s="102">
        <v>0</v>
      </c>
      <c r="AU285" s="102">
        <v>0</v>
      </c>
      <c r="AV285" s="136">
        <v>0</v>
      </c>
      <c r="AW285" s="136">
        <v>0</v>
      </c>
      <c r="AX285" s="136">
        <v>0</v>
      </c>
      <c r="AY285" s="136">
        <v>0</v>
      </c>
      <c r="AZ285" s="102">
        <v>0</v>
      </c>
      <c r="BA285" s="136">
        <v>0</v>
      </c>
      <c r="BB285" s="136">
        <v>0</v>
      </c>
      <c r="BC285" s="136">
        <v>0</v>
      </c>
      <c r="BD285" s="136">
        <v>0</v>
      </c>
      <c r="BE285" s="63">
        <v>0</v>
      </c>
      <c r="BF285" s="136"/>
      <c r="BG285" s="165" t="str">
        <f t="shared" si="68"/>
        <v>ns</v>
      </c>
      <c r="BH285" s="165"/>
      <c r="BI285" s="165" t="str">
        <f t="shared" si="69"/>
        <v>ns</v>
      </c>
      <c r="BJ285" s="126"/>
      <c r="BK285" s="224" t="b">
        <f t="shared" si="70"/>
        <v>1</v>
      </c>
    </row>
    <row r="286" spans="1:63">
      <c r="A286" s="21" t="s">
        <v>315</v>
      </c>
      <c r="B286" s="28" t="s">
        <v>50</v>
      </c>
      <c r="C286" s="60">
        <v>327</v>
      </c>
      <c r="D286" s="60">
        <v>83</v>
      </c>
      <c r="E286" s="60">
        <v>294</v>
      </c>
      <c r="F286" s="60">
        <v>51</v>
      </c>
      <c r="G286" s="61">
        <v>755</v>
      </c>
      <c r="H286" s="60">
        <v>150.49100000000001</v>
      </c>
      <c r="I286" s="60">
        <v>335.50799999999998</v>
      </c>
      <c r="J286" s="74">
        <v>451.17200000000003</v>
      </c>
      <c r="K286" s="74">
        <v>250.34299999999999</v>
      </c>
      <c r="L286" s="61">
        <v>1187.5139999999999</v>
      </c>
      <c r="M286" s="139">
        <v>291.91800000000001</v>
      </c>
      <c r="N286" s="139">
        <v>396.86700000000002</v>
      </c>
      <c r="O286" s="139">
        <v>376.07600000000002</v>
      </c>
      <c r="P286" s="139">
        <v>144.33600000000001</v>
      </c>
      <c r="Q286" s="61">
        <v>1209.1969999999999</v>
      </c>
      <c r="R286" s="139">
        <v>188.78299999999999</v>
      </c>
      <c r="S286" s="139">
        <v>528.90599999999995</v>
      </c>
      <c r="T286" s="139">
        <v>367.00799999999998</v>
      </c>
      <c r="U286" s="139">
        <v>298.79000000000002</v>
      </c>
      <c r="V286" s="61">
        <v>1383.4870000000001</v>
      </c>
      <c r="W286" s="139">
        <v>198.79300000000001</v>
      </c>
      <c r="X286" s="139">
        <v>416.84399999999999</v>
      </c>
      <c r="Y286" s="139">
        <v>438.7</v>
      </c>
      <c r="Z286" s="139">
        <v>365.91500000000002</v>
      </c>
      <c r="AA286" s="61">
        <v>1420.252</v>
      </c>
      <c r="AB286" s="139">
        <v>258.077</v>
      </c>
      <c r="AC286" s="139">
        <v>351.82100000000003</v>
      </c>
      <c r="AD286" s="139">
        <v>322.85700000000003</v>
      </c>
      <c r="AE286" s="139">
        <v>302.95999999999998</v>
      </c>
      <c r="AF286" s="61">
        <v>1235.7149999999999</v>
      </c>
      <c r="AG286" s="139">
        <v>260.70800000000003</v>
      </c>
      <c r="AH286" s="139">
        <v>455.53899999999999</v>
      </c>
      <c r="AI286" s="139">
        <v>424.03399999999999</v>
      </c>
      <c r="AJ286" s="139">
        <v>385.017</v>
      </c>
      <c r="AK286" s="61">
        <v>1525.298</v>
      </c>
      <c r="AL286" s="139">
        <v>-57.523000000000003</v>
      </c>
      <c r="AM286" s="139">
        <v>-57.523000000000003</v>
      </c>
      <c r="AN286" s="139">
        <v>808.04899999999998</v>
      </c>
      <c r="AO286" s="139">
        <v>808.04899999999998</v>
      </c>
      <c r="AP286" s="139">
        <v>366.15</v>
      </c>
      <c r="AQ286" s="354">
        <v>366.15</v>
      </c>
      <c r="AR286" s="139">
        <v>449.58100000000002</v>
      </c>
      <c r="AS286" s="354">
        <f t="shared" si="67"/>
        <v>449.58100000000002</v>
      </c>
      <c r="AT286" s="61">
        <v>1566.2570000000001</v>
      </c>
      <c r="AU286" s="61">
        <v>1566.2570000000001</v>
      </c>
      <c r="AV286" s="139">
        <v>340.45499999999998</v>
      </c>
      <c r="AW286" s="139">
        <v>560.68399999999997</v>
      </c>
      <c r="AX286" s="139">
        <v>414.52499999999998</v>
      </c>
      <c r="AY286" s="139">
        <v>481.13799999999998</v>
      </c>
      <c r="AZ286" s="61">
        <v>1796.8019999999999</v>
      </c>
      <c r="BA286" s="139">
        <v>667.15499999999997</v>
      </c>
      <c r="BB286" s="139">
        <v>632.36699999999996</v>
      </c>
      <c r="BC286" s="139">
        <v>457.48099999999999</v>
      </c>
      <c r="BD286" s="139">
        <v>446.83499999999998</v>
      </c>
      <c r="BE286" s="61">
        <v>2203.8380000000002</v>
      </c>
      <c r="BF286" s="512"/>
      <c r="BG286" s="165">
        <f t="shared" si="68"/>
        <v>-7.1295553458675109E-2</v>
      </c>
      <c r="BH286" s="165"/>
      <c r="BI286" s="165">
        <f t="shared" si="69"/>
        <v>0.22653358578185046</v>
      </c>
      <c r="BJ286" s="126"/>
      <c r="BK286" s="224" t="b">
        <f t="shared" si="70"/>
        <v>1</v>
      </c>
    </row>
    <row r="287" spans="1:63">
      <c r="A287" s="21" t="s">
        <v>316</v>
      </c>
      <c r="B287" s="29" t="s">
        <v>52</v>
      </c>
      <c r="C287" s="97">
        <v>-7</v>
      </c>
      <c r="D287" s="97">
        <v>-1</v>
      </c>
      <c r="E287" s="97">
        <v>-7</v>
      </c>
      <c r="F287" s="97">
        <v>-1</v>
      </c>
      <c r="G287" s="102">
        <v>-16</v>
      </c>
      <c r="H287" s="97">
        <v>-3.3279999999999998</v>
      </c>
      <c r="I287" s="97">
        <v>-4.46</v>
      </c>
      <c r="J287" s="97">
        <v>-14.632999999999999</v>
      </c>
      <c r="K287" s="97">
        <v>-3.6880000000000002</v>
      </c>
      <c r="L287" s="102">
        <v>-26.109000000000002</v>
      </c>
      <c r="M287" s="136">
        <v>-6.5860000000000003</v>
      </c>
      <c r="N287" s="136">
        <v>-7.7729999999999997</v>
      </c>
      <c r="O287" s="136">
        <v>-7.6059999999999999</v>
      </c>
      <c r="P287" s="136">
        <v>-3.4940000000000002</v>
      </c>
      <c r="Q287" s="102">
        <v>-25.459</v>
      </c>
      <c r="R287" s="136">
        <v>-3.948</v>
      </c>
      <c r="S287" s="136">
        <v>-11.564</v>
      </c>
      <c r="T287" s="136">
        <v>-7.7960000000000003</v>
      </c>
      <c r="U287" s="136">
        <v>-6.2110000000000003</v>
      </c>
      <c r="V287" s="102">
        <v>-29.518999999999998</v>
      </c>
      <c r="W287" s="136">
        <v>-4.3840000000000003</v>
      </c>
      <c r="X287" s="136">
        <v>-8.5660000000000007</v>
      </c>
      <c r="Y287" s="136">
        <v>-9.5739999999999998</v>
      </c>
      <c r="Z287" s="136">
        <v>-9.532</v>
      </c>
      <c r="AA287" s="102">
        <v>-32.055999999999997</v>
      </c>
      <c r="AB287" s="136">
        <v>-5.3920000000000003</v>
      </c>
      <c r="AC287" s="136">
        <v>-7.0250000000000004</v>
      </c>
      <c r="AD287" s="136">
        <v>-6.5890000000000004</v>
      </c>
      <c r="AE287" s="136">
        <v>-7.1210000000000004</v>
      </c>
      <c r="AF287" s="102">
        <v>-26.126999999999999</v>
      </c>
      <c r="AG287" s="136">
        <v>-5.03</v>
      </c>
      <c r="AH287" s="136">
        <v>-9.5990000000000002</v>
      </c>
      <c r="AI287" s="136">
        <v>-8.9160000000000004</v>
      </c>
      <c r="AJ287" s="136">
        <v>-8.8580000000000005</v>
      </c>
      <c r="AK287" s="102">
        <v>-32.402999999999999</v>
      </c>
      <c r="AL287" s="136">
        <v>1.2869999999999999</v>
      </c>
      <c r="AM287" s="136">
        <v>1.2869999999999999</v>
      </c>
      <c r="AN287" s="136">
        <v>-18.105</v>
      </c>
      <c r="AO287" s="136">
        <v>-18.105</v>
      </c>
      <c r="AP287" s="136">
        <v>-8.1129999999999995</v>
      </c>
      <c r="AQ287" s="355">
        <v>-8.1129999999999995</v>
      </c>
      <c r="AR287" s="136">
        <v>-10.32</v>
      </c>
      <c r="AS287" s="416">
        <f t="shared" si="67"/>
        <v>-10.319999999999997</v>
      </c>
      <c r="AT287" s="102">
        <v>-35.250999999999998</v>
      </c>
      <c r="AU287" s="102">
        <v>-35.250999999999998</v>
      </c>
      <c r="AV287" s="136">
        <v>-8.1999999999999993</v>
      </c>
      <c r="AW287" s="136">
        <v>-13.557</v>
      </c>
      <c r="AX287" s="136">
        <v>-10.004</v>
      </c>
      <c r="AY287" s="136">
        <v>-11.138999999999999</v>
      </c>
      <c r="AZ287" s="102">
        <v>-42.9</v>
      </c>
      <c r="BA287" s="136">
        <v>-16.096</v>
      </c>
      <c r="BB287" s="136">
        <v>-14.813000000000001</v>
      </c>
      <c r="BC287" s="136">
        <v>-11.271000000000001</v>
      </c>
      <c r="BD287" s="136">
        <v>-10.012</v>
      </c>
      <c r="BE287" s="63">
        <v>-52.192</v>
      </c>
      <c r="BF287" s="136"/>
      <c r="BG287" s="165">
        <f t="shared" si="68"/>
        <v>-0.10117604811922065</v>
      </c>
      <c r="BH287" s="165"/>
      <c r="BI287" s="165">
        <f t="shared" si="69"/>
        <v>0.21659673659673673</v>
      </c>
      <c r="BJ287" s="126"/>
      <c r="BK287" s="224" t="b">
        <f t="shared" si="70"/>
        <v>1</v>
      </c>
    </row>
    <row r="288" spans="1:63">
      <c r="A288" s="21" t="s">
        <v>317</v>
      </c>
      <c r="B288" s="36" t="s">
        <v>54</v>
      </c>
      <c r="C288" s="61">
        <v>320</v>
      </c>
      <c r="D288" s="61">
        <v>82</v>
      </c>
      <c r="E288" s="61">
        <v>287</v>
      </c>
      <c r="F288" s="61">
        <v>50</v>
      </c>
      <c r="G288" s="61">
        <v>739</v>
      </c>
      <c r="H288" s="61">
        <v>147.16300000000001</v>
      </c>
      <c r="I288" s="61">
        <v>331.048</v>
      </c>
      <c r="J288" s="75">
        <v>436.53899999999999</v>
      </c>
      <c r="K288" s="75">
        <v>246.655</v>
      </c>
      <c r="L288" s="61">
        <v>1161.405</v>
      </c>
      <c r="M288" s="140">
        <v>285.33199999999999</v>
      </c>
      <c r="N288" s="140">
        <v>389.09399999999999</v>
      </c>
      <c r="O288" s="140">
        <v>368.47</v>
      </c>
      <c r="P288" s="140">
        <v>140.84200000000001</v>
      </c>
      <c r="Q288" s="61">
        <v>1183.7380000000001</v>
      </c>
      <c r="R288" s="140">
        <v>184.83500000000001</v>
      </c>
      <c r="S288" s="140">
        <v>517.34199999999998</v>
      </c>
      <c r="T288" s="140">
        <v>359.21199999999999</v>
      </c>
      <c r="U288" s="140">
        <v>292.57900000000001</v>
      </c>
      <c r="V288" s="61">
        <v>1353.9680000000001</v>
      </c>
      <c r="W288" s="140">
        <v>194.40899999999999</v>
      </c>
      <c r="X288" s="140">
        <v>408.27800000000002</v>
      </c>
      <c r="Y288" s="140">
        <v>429.12599999999998</v>
      </c>
      <c r="Z288" s="140">
        <v>356.38299999999998</v>
      </c>
      <c r="AA288" s="61">
        <v>1388.1959999999999</v>
      </c>
      <c r="AB288" s="140">
        <v>252.685</v>
      </c>
      <c r="AC288" s="140">
        <v>344.79599999999999</v>
      </c>
      <c r="AD288" s="140">
        <v>316.26799999999997</v>
      </c>
      <c r="AE288" s="140">
        <v>295.839</v>
      </c>
      <c r="AF288" s="61">
        <v>1209.588</v>
      </c>
      <c r="AG288" s="140">
        <v>255.678</v>
      </c>
      <c r="AH288" s="140">
        <v>445.94</v>
      </c>
      <c r="AI288" s="140">
        <v>415.11799999999999</v>
      </c>
      <c r="AJ288" s="140">
        <v>376.15899999999999</v>
      </c>
      <c r="AK288" s="61">
        <v>1492.895</v>
      </c>
      <c r="AL288" s="140">
        <v>-56.235999999999997</v>
      </c>
      <c r="AM288" s="140">
        <v>-56.235999999999997</v>
      </c>
      <c r="AN288" s="140">
        <v>789.94399999999996</v>
      </c>
      <c r="AO288" s="140">
        <v>789.94399999999996</v>
      </c>
      <c r="AP288" s="140">
        <v>358.03699999999998</v>
      </c>
      <c r="AQ288" s="354">
        <v>358.03699999999992</v>
      </c>
      <c r="AR288" s="140">
        <v>439.26100000000002</v>
      </c>
      <c r="AS288" s="354">
        <f t="shared" si="67"/>
        <v>439.26100000000031</v>
      </c>
      <c r="AT288" s="61">
        <v>1531.0060000000001</v>
      </c>
      <c r="AU288" s="61">
        <v>1531.0060000000001</v>
      </c>
      <c r="AV288" s="140">
        <v>332.255</v>
      </c>
      <c r="AW288" s="140">
        <v>547.12699999999995</v>
      </c>
      <c r="AX288" s="140">
        <v>404.52100000000002</v>
      </c>
      <c r="AY288" s="140">
        <v>469.99900000000002</v>
      </c>
      <c r="AZ288" s="61">
        <v>1753.902</v>
      </c>
      <c r="BA288" s="140">
        <v>651.05899999999997</v>
      </c>
      <c r="BB288" s="140">
        <v>617.55399999999997</v>
      </c>
      <c r="BC288" s="140">
        <v>446.21</v>
      </c>
      <c r="BD288" s="140">
        <v>436.82299999999998</v>
      </c>
      <c r="BE288" s="61">
        <v>2151.6460000000002</v>
      </c>
      <c r="BF288" s="513"/>
      <c r="BG288" s="165">
        <f t="shared" si="68"/>
        <v>-7.0587384228477212E-2</v>
      </c>
      <c r="BH288" s="165"/>
      <c r="BI288" s="165">
        <f t="shared" si="69"/>
        <v>0.22677663860352526</v>
      </c>
      <c r="BJ288" s="126"/>
      <c r="BK288" s="224" t="b">
        <f t="shared" si="70"/>
        <v>1</v>
      </c>
    </row>
    <row r="289" spans="1:63">
      <c r="A289" s="111" t="s">
        <v>286</v>
      </c>
      <c r="B289" s="31" t="s">
        <v>287</v>
      </c>
      <c r="C289" s="94">
        <v>6</v>
      </c>
      <c r="D289" s="94">
        <v>82</v>
      </c>
      <c r="E289" s="94">
        <v>50</v>
      </c>
      <c r="F289" s="95">
        <v>-62</v>
      </c>
      <c r="G289" s="96">
        <v>76</v>
      </c>
      <c r="H289" s="95">
        <v>9</v>
      </c>
      <c r="I289" s="95">
        <v>-1.84</v>
      </c>
      <c r="J289" s="95">
        <v>-44.264199999999995</v>
      </c>
      <c r="K289" s="95">
        <v>-2.9040079999999975</v>
      </c>
      <c r="L289" s="96">
        <v>-49.008207999999996</v>
      </c>
      <c r="M289" s="95">
        <v>-45.795000000000002</v>
      </c>
      <c r="N289" s="95">
        <v>-18.306513462000005</v>
      </c>
      <c r="O289" s="95">
        <v>-8.6691252104548511</v>
      </c>
      <c r="P289" s="95">
        <v>-5.9430000000000005</v>
      </c>
      <c r="Q289" s="96">
        <v>-32.918638672454861</v>
      </c>
      <c r="R289" s="95">
        <v>6.4225631964237335</v>
      </c>
      <c r="S289" s="95">
        <v>18.990536961917407</v>
      </c>
      <c r="T289" s="95">
        <v>-15.508594225078738</v>
      </c>
      <c r="U289" s="95">
        <v>23.018858073855821</v>
      </c>
      <c r="V289" s="96">
        <v>26.500800810694486</v>
      </c>
      <c r="W289" s="95">
        <v>-19.621725403432151</v>
      </c>
      <c r="X289" s="95">
        <v>-8.8014146844885079</v>
      </c>
      <c r="Y289" s="95">
        <v>-2.8559999999999999</v>
      </c>
      <c r="Z289" s="95">
        <v>-15.66451386</v>
      </c>
      <c r="AA289" s="96">
        <v>-27.321928544488507</v>
      </c>
      <c r="AB289" s="95">
        <v>67.651459041976182</v>
      </c>
      <c r="AC289" s="95">
        <v>-54.70509400000001</v>
      </c>
      <c r="AD289" s="95">
        <v>9.1194749999999978</v>
      </c>
      <c r="AE289" s="95">
        <v>-7.0873139785744712</v>
      </c>
      <c r="AF289" s="96">
        <v>-52.67293297857448</v>
      </c>
      <c r="AG289" s="95">
        <v>1.0359859999999994</v>
      </c>
      <c r="AH289" s="95">
        <v>-11.30322</v>
      </c>
      <c r="AI289" s="95">
        <v>-1.0258693032199964</v>
      </c>
      <c r="AJ289" s="95">
        <v>3.2349794471890401</v>
      </c>
      <c r="AK289" s="96">
        <v>-9.0941098560309577</v>
      </c>
      <c r="AL289" s="95">
        <v>-10.136394986728453</v>
      </c>
      <c r="AM289" s="95">
        <v>-10.136394986728453</v>
      </c>
      <c r="AN289" s="95">
        <v>57.268422303964861</v>
      </c>
      <c r="AO289" s="95">
        <v>57.268422303964861</v>
      </c>
      <c r="AP289" s="95">
        <v>-0.37166374532815283</v>
      </c>
      <c r="AQ289" s="353">
        <v>-0.37166374532815283</v>
      </c>
      <c r="AR289" s="95">
        <v>-45.430041239668157</v>
      </c>
      <c r="AS289" s="353">
        <f t="shared" si="67"/>
        <v>-45.430041239668157</v>
      </c>
      <c r="AT289" s="96">
        <v>1.3303223322400957</v>
      </c>
      <c r="AU289" s="96">
        <v>1.3303223322400957</v>
      </c>
      <c r="AV289" s="95">
        <v>-22.988375524996417</v>
      </c>
      <c r="AW289" s="95">
        <v>-11.344628835418817</v>
      </c>
      <c r="AX289" s="95">
        <v>0.44170413753803173</v>
      </c>
      <c r="AY289" s="95">
        <v>5.6697067743988061</v>
      </c>
      <c r="AZ289" s="95">
        <v>-28.221593448478394</v>
      </c>
      <c r="BA289" s="95">
        <v>5.3372349736206024</v>
      </c>
      <c r="BB289" s="95">
        <v>30.500575829532377</v>
      </c>
      <c r="BC289" s="95">
        <v>1.9954794495294412</v>
      </c>
      <c r="BD289" s="95">
        <f>BD311+BD333</f>
        <v>-17.202289839547195</v>
      </c>
      <c r="BE289" s="94">
        <f t="shared" ref="BE289" si="72">BE311+BE333</f>
        <v>20.631000413135222</v>
      </c>
      <c r="BF289" s="95"/>
      <c r="BG289" s="165" t="str">
        <f t="shared" si="68"/>
        <v>ns</v>
      </c>
      <c r="BH289" s="165"/>
      <c r="BI289" s="165"/>
      <c r="BJ289" s="126"/>
      <c r="BK289" s="224"/>
    </row>
    <row r="290" spans="1:63">
      <c r="A290" s="21"/>
      <c r="B290" s="84"/>
      <c r="C290" s="84"/>
      <c r="D290" s="84"/>
      <c r="E290" s="84"/>
      <c r="F290" s="84"/>
      <c r="G290" s="84"/>
      <c r="H290" s="84"/>
      <c r="I290" s="84"/>
      <c r="J290" s="97"/>
      <c r="K290" s="97"/>
      <c r="L290" s="84"/>
      <c r="M290" s="135"/>
      <c r="N290" s="135"/>
      <c r="O290" s="135"/>
      <c r="P290" s="135"/>
      <c r="Q290" s="84"/>
      <c r="R290" s="135"/>
      <c r="S290" s="135"/>
      <c r="T290" s="135"/>
      <c r="U290" s="135"/>
      <c r="V290" s="84"/>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21"/>
      <c r="AT290" s="135"/>
      <c r="AU290" s="135"/>
      <c r="AV290" s="135"/>
      <c r="AW290" s="135"/>
      <c r="AX290" s="135"/>
      <c r="AY290" s="135"/>
      <c r="AZ290" s="135"/>
      <c r="BA290" s="135"/>
      <c r="BB290" s="135"/>
      <c r="BC290" s="135"/>
      <c r="BD290" s="135"/>
      <c r="BE290" s="421"/>
      <c r="BF290" s="135"/>
      <c r="BG290" s="168"/>
      <c r="BH290" s="168"/>
      <c r="BI290" s="168"/>
      <c r="BJ290" s="126"/>
      <c r="BK290" s="224"/>
    </row>
    <row r="291" spans="1:63" ht="16.5" thickBot="1">
      <c r="A291" s="21"/>
      <c r="B291" s="115" t="s">
        <v>318</v>
      </c>
      <c r="C291" s="116"/>
      <c r="D291" s="116"/>
      <c r="E291" s="116"/>
      <c r="F291" s="116"/>
      <c r="G291" s="116"/>
      <c r="H291" s="116"/>
      <c r="I291" s="116"/>
      <c r="J291" s="116"/>
      <c r="K291" s="116"/>
      <c r="L291" s="116"/>
      <c r="M291" s="157"/>
      <c r="N291" s="157"/>
      <c r="O291" s="157"/>
      <c r="P291" s="157"/>
      <c r="Q291" s="116"/>
      <c r="R291" s="157"/>
      <c r="S291" s="157"/>
      <c r="T291" s="157"/>
      <c r="U291" s="157"/>
      <c r="V291" s="116"/>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F291" s="517"/>
      <c r="BG291" s="378"/>
      <c r="BH291" s="378"/>
      <c r="BI291" s="521"/>
      <c r="BJ291" s="378"/>
      <c r="BK291" s="378"/>
    </row>
    <row r="292" spans="1:63">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8" t="s">
        <v>596</v>
      </c>
      <c r="AN292" s="131"/>
      <c r="AO292" s="158" t="s">
        <v>596</v>
      </c>
      <c r="AP292" s="131"/>
      <c r="AQ292" s="158" t="s">
        <v>596</v>
      </c>
      <c r="AR292" s="131"/>
      <c r="AS292" s="424" t="s">
        <v>596</v>
      </c>
      <c r="AT292" s="131"/>
      <c r="AU292" s="158" t="s">
        <v>596</v>
      </c>
      <c r="AV292" s="131"/>
      <c r="AW292" s="131"/>
      <c r="AX292" s="131"/>
      <c r="AY292" s="131"/>
      <c r="AZ292" s="131"/>
      <c r="BA292" s="131"/>
      <c r="BB292" s="131"/>
      <c r="BC292" s="131"/>
      <c r="BD292" s="131"/>
      <c r="BE292" s="410"/>
      <c r="BF292" s="131"/>
      <c r="BG292" s="168"/>
      <c r="BH292" s="168"/>
      <c r="BI292" s="168"/>
      <c r="BJ292" s="126"/>
      <c r="BK292" s="224"/>
    </row>
    <row r="293" spans="1:63" ht="25.5">
      <c r="A293" s="21"/>
      <c r="B293" s="117" t="s">
        <v>24</v>
      </c>
      <c r="C293" s="118" t="s">
        <v>100</v>
      </c>
      <c r="D293" s="118" t="s">
        <v>101</v>
      </c>
      <c r="E293" s="118" t="s">
        <v>102</v>
      </c>
      <c r="F293" s="118" t="s">
        <v>103</v>
      </c>
      <c r="G293" s="118" t="s">
        <v>104</v>
      </c>
      <c r="H293" s="118" t="s">
        <v>483</v>
      </c>
      <c r="I293" s="118" t="s">
        <v>484</v>
      </c>
      <c r="J293" s="118" t="s">
        <v>485</v>
      </c>
      <c r="K293" s="118" t="s">
        <v>486</v>
      </c>
      <c r="L293" s="118" t="s">
        <v>487</v>
      </c>
      <c r="M293" s="158" t="s">
        <v>488</v>
      </c>
      <c r="N293" s="158" t="s">
        <v>489</v>
      </c>
      <c r="O293" s="158" t="s">
        <v>490</v>
      </c>
      <c r="P293" s="158" t="s">
        <v>491</v>
      </c>
      <c r="Q293" s="118" t="s">
        <v>492</v>
      </c>
      <c r="R293" s="158" t="s">
        <v>493</v>
      </c>
      <c r="S293" s="158" t="s">
        <v>494</v>
      </c>
      <c r="T293" s="158" t="s">
        <v>495</v>
      </c>
      <c r="U293" s="158" t="s">
        <v>496</v>
      </c>
      <c r="V293" s="118" t="s">
        <v>497</v>
      </c>
      <c r="W293" s="158" t="s">
        <v>498</v>
      </c>
      <c r="X293" s="158" t="s">
        <v>499</v>
      </c>
      <c r="Y293" s="158" t="s">
        <v>500</v>
      </c>
      <c r="Z293" s="158" t="s">
        <v>501</v>
      </c>
      <c r="AA293" s="158" t="s">
        <v>502</v>
      </c>
      <c r="AB293" s="158" t="s">
        <v>503</v>
      </c>
      <c r="AC293" s="158" t="s">
        <v>504</v>
      </c>
      <c r="AD293" s="158" t="s">
        <v>505</v>
      </c>
      <c r="AE293" s="158" t="s">
        <v>506</v>
      </c>
      <c r="AF293" s="158" t="s">
        <v>507</v>
      </c>
      <c r="AG293" s="158" t="s">
        <v>508</v>
      </c>
      <c r="AH293" s="158" t="s">
        <v>509</v>
      </c>
      <c r="AI293" s="158" t="s">
        <v>510</v>
      </c>
      <c r="AJ293" s="158" t="s">
        <v>511</v>
      </c>
      <c r="AK293" s="158" t="s">
        <v>512</v>
      </c>
      <c r="AL293" s="158" t="s">
        <v>513</v>
      </c>
      <c r="AM293" s="158" t="s">
        <v>513</v>
      </c>
      <c r="AN293" s="158" t="s">
        <v>570</v>
      </c>
      <c r="AO293" s="158" t="s">
        <v>570</v>
      </c>
      <c r="AP293" s="158" t="s">
        <v>574</v>
      </c>
      <c r="AQ293" s="158" t="s">
        <v>574</v>
      </c>
      <c r="AR293" s="158" t="s">
        <v>599</v>
      </c>
      <c r="AS293" s="424" t="str">
        <f>AS271</f>
        <v>Q4-22
Stated</v>
      </c>
      <c r="AT293" s="158" t="s">
        <v>600</v>
      </c>
      <c r="AU293" s="158" t="s">
        <v>600</v>
      </c>
      <c r="AV293" s="158" t="s">
        <v>605</v>
      </c>
      <c r="AW293" s="158" t="s">
        <v>614</v>
      </c>
      <c r="AX293" s="158" t="s">
        <v>620</v>
      </c>
      <c r="AY293" s="158" t="s">
        <v>627</v>
      </c>
      <c r="AZ293" s="158" t="s">
        <v>628</v>
      </c>
      <c r="BA293" s="158" t="s">
        <v>647</v>
      </c>
      <c r="BB293" s="158" t="s">
        <v>644</v>
      </c>
      <c r="BC293" s="158" t="s">
        <v>654</v>
      </c>
      <c r="BD293" s="158" t="str">
        <f>BD$14</f>
        <v>Q4-24
Stated</v>
      </c>
      <c r="BE293" s="424" t="str">
        <f t="shared" ref="BE293" si="73">BE$14</f>
        <v>FY-2024
Stated</v>
      </c>
      <c r="BF293" s="158"/>
      <c r="BG293" s="379" t="str">
        <f>LEFT($AY:$AY,2)&amp;"/"&amp;LEFT(BD:BD,2)</f>
        <v>Q4/Q4</v>
      </c>
      <c r="BH293" s="379"/>
      <c r="BI293" s="379" t="str">
        <f>LEFT($AK:$AK,2)&amp;"/"&amp;LEFT(BE:BE,2)</f>
        <v>FY/FY</v>
      </c>
      <c r="BJ293" s="126"/>
      <c r="BK293" s="224"/>
    </row>
    <row r="294" spans="1:63">
      <c r="A294" s="21"/>
      <c r="B294" s="26"/>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10"/>
      <c r="AT294" s="131"/>
      <c r="AU294" s="131"/>
      <c r="AV294" s="131"/>
      <c r="AW294" s="131"/>
      <c r="AX294" s="131"/>
      <c r="AY294" s="131"/>
      <c r="AZ294" s="131"/>
      <c r="BA294" s="131"/>
      <c r="BB294" s="131"/>
      <c r="BC294" s="131"/>
      <c r="BD294" s="131"/>
      <c r="BE294" s="410"/>
      <c r="BF294" s="131"/>
      <c r="BG294" s="348"/>
      <c r="BH294" s="348"/>
      <c r="BI294" s="348"/>
      <c r="BJ294" s="126"/>
      <c r="BK294" s="224" t="b">
        <f t="shared" ref="BK294:BK310" si="74">ROUND(BE294,1)=ROUND((BA294+BB294+BC294+BD294),1)</f>
        <v>1</v>
      </c>
    </row>
    <row r="295" spans="1:63">
      <c r="A295" s="104" t="s">
        <v>319</v>
      </c>
      <c r="B295" s="39" t="s">
        <v>26</v>
      </c>
      <c r="C295" s="105">
        <v>548</v>
      </c>
      <c r="D295" s="105">
        <v>611</v>
      </c>
      <c r="E295" s="105">
        <v>538</v>
      </c>
      <c r="F295" s="105">
        <v>490</v>
      </c>
      <c r="G295" s="77">
        <v>2187</v>
      </c>
      <c r="H295" s="105">
        <v>526.16999999999996</v>
      </c>
      <c r="I295" s="105">
        <v>570.97</v>
      </c>
      <c r="J295" s="105">
        <v>557.00300000000004</v>
      </c>
      <c r="K295" s="143">
        <v>539.46500000000003</v>
      </c>
      <c r="L295" s="77">
        <v>2193.6080000000002</v>
      </c>
      <c r="M295" s="144">
        <v>585.98099999999999</v>
      </c>
      <c r="N295" s="144">
        <v>578.51099999999997</v>
      </c>
      <c r="O295" s="144">
        <v>506.08800000000002</v>
      </c>
      <c r="P295" s="144">
        <v>578.09100000000001</v>
      </c>
      <c r="Q295" s="77">
        <v>2248.6709999999998</v>
      </c>
      <c r="R295" s="144">
        <v>582.82500000000005</v>
      </c>
      <c r="S295" s="144">
        <v>688.32299999999998</v>
      </c>
      <c r="T295" s="144">
        <v>638.06100000000004</v>
      </c>
      <c r="U295" s="144">
        <v>595.02200000000005</v>
      </c>
      <c r="V295" s="77">
        <v>2504.2310000000002</v>
      </c>
      <c r="W295" s="144">
        <v>598.35</v>
      </c>
      <c r="X295" s="144">
        <v>672.63900000000001</v>
      </c>
      <c r="Y295" s="144">
        <v>629.92399999999998</v>
      </c>
      <c r="Z295" s="144">
        <v>573.43299999999999</v>
      </c>
      <c r="AA295" s="77">
        <v>2474.346</v>
      </c>
      <c r="AB295" s="144">
        <v>722.15099999999995</v>
      </c>
      <c r="AC295" s="144">
        <v>644.68399999999997</v>
      </c>
      <c r="AD295" s="144">
        <v>602.91899999999998</v>
      </c>
      <c r="AE295" s="144">
        <v>581.77300000000002</v>
      </c>
      <c r="AF295" s="77">
        <v>2551.527</v>
      </c>
      <c r="AG295" s="144">
        <v>651.22900000000004</v>
      </c>
      <c r="AH295" s="144">
        <v>669.42499999999995</v>
      </c>
      <c r="AI295" s="144">
        <v>683.64700000000005</v>
      </c>
      <c r="AJ295" s="144">
        <v>753.47900000000004</v>
      </c>
      <c r="AK295" s="77">
        <v>2757.78</v>
      </c>
      <c r="AL295" s="144">
        <v>753.37</v>
      </c>
      <c r="AM295" s="144">
        <v>753.37</v>
      </c>
      <c r="AN295" s="144">
        <v>821.971</v>
      </c>
      <c r="AO295" s="144">
        <v>821.97099999999989</v>
      </c>
      <c r="AP295" s="144">
        <v>761.49099999999999</v>
      </c>
      <c r="AQ295" s="359">
        <v>761.49099999999999</v>
      </c>
      <c r="AR295" s="144">
        <v>785.52499999999998</v>
      </c>
      <c r="AS295" s="359">
        <f t="shared" ref="AS295:AS311" si="75">AU295-AM295-AO295-AQ295</f>
        <v>785.52500000000009</v>
      </c>
      <c r="AT295" s="77">
        <v>3122.357</v>
      </c>
      <c r="AU295" s="77">
        <v>3122.357</v>
      </c>
      <c r="AV295" s="144">
        <v>758.1</v>
      </c>
      <c r="AW295" s="144">
        <v>775.13499999999999</v>
      </c>
      <c r="AX295" s="144">
        <v>753.36199999999997</v>
      </c>
      <c r="AY295" s="144">
        <v>861.697</v>
      </c>
      <c r="AZ295" s="77">
        <v>3148.2939999999999</v>
      </c>
      <c r="BA295" s="144">
        <v>833.54</v>
      </c>
      <c r="BB295" s="144">
        <v>821.71799999999996</v>
      </c>
      <c r="BC295" s="144">
        <v>808.21199999999999</v>
      </c>
      <c r="BD295" s="144">
        <v>899.47699999999998</v>
      </c>
      <c r="BE295" s="77">
        <v>3362.9470000000001</v>
      </c>
      <c r="BF295" s="514"/>
      <c r="BG295" s="165">
        <f t="shared" ref="BG295:BG311" si="76">IF(ISERROR($BD295/AY295),"ns",IF($BD295/AY295&gt;200%,"x"&amp;(ROUND($BD295/AY295,1)),IF($BD295/AY295&lt;0,"ns",$BD295/AY295-1)))</f>
        <v>4.384371768730766E-2</v>
      </c>
      <c r="BH295" s="165"/>
      <c r="BI295" s="165">
        <f>IF(ISERROR($BE295/AZ295),"ns",IF($BE295/AZ295&gt;200%,"x"&amp;(ROUND($BE295/AZ295,1)),IF($BE295/AZ295&lt;0,"ns",$BE295/AZ295-1)))</f>
        <v>6.8180735344284926E-2</v>
      </c>
      <c r="BJ295" s="126"/>
      <c r="BK295" s="224" t="b">
        <f t="shared" si="74"/>
        <v>1</v>
      </c>
    </row>
    <row r="296" spans="1:63">
      <c r="A296" s="106" t="s">
        <v>320</v>
      </c>
      <c r="B296" s="41" t="s">
        <v>321</v>
      </c>
      <c r="C296" s="107">
        <v>-4</v>
      </c>
      <c r="D296" s="107">
        <v>25</v>
      </c>
      <c r="E296" s="107">
        <v>36</v>
      </c>
      <c r="F296" s="107">
        <v>-9</v>
      </c>
      <c r="G296" s="78">
        <v>48</v>
      </c>
      <c r="H296" s="107">
        <v>0</v>
      </c>
      <c r="I296" s="107">
        <v>1</v>
      </c>
      <c r="J296" s="107">
        <v>-25</v>
      </c>
      <c r="K296" s="145">
        <v>-1.1999999999999993</v>
      </c>
      <c r="L296" s="78">
        <v>-25.2</v>
      </c>
      <c r="M296" s="146">
        <v>-23.8</v>
      </c>
      <c r="N296" s="146">
        <v>-15.8</v>
      </c>
      <c r="O296" s="146">
        <v>-13.4</v>
      </c>
      <c r="P296" s="146">
        <v>-3.7</v>
      </c>
      <c r="Q296" s="78">
        <v>-32.900000000000006</v>
      </c>
      <c r="R296" s="146">
        <v>4.4000000000000004</v>
      </c>
      <c r="S296" s="146">
        <v>15.2</v>
      </c>
      <c r="T296" s="146">
        <v>-13.700000406370782</v>
      </c>
      <c r="U296" s="146">
        <v>17.099999997767291</v>
      </c>
      <c r="V296" s="78">
        <v>18.599999591396511</v>
      </c>
      <c r="W296" s="146">
        <v>-19.3</v>
      </c>
      <c r="X296" s="146">
        <v>-7.6</v>
      </c>
      <c r="Y296" s="146">
        <v>-1.3</v>
      </c>
      <c r="Z296" s="146">
        <v>-15.6</v>
      </c>
      <c r="AA296" s="78">
        <v>-24.5</v>
      </c>
      <c r="AB296" s="146">
        <v>122.5</v>
      </c>
      <c r="AC296" s="146">
        <v>-74.900000000000006</v>
      </c>
      <c r="AD296" s="146">
        <v>-6.9</v>
      </c>
      <c r="AE296" s="146">
        <v>-30.413</v>
      </c>
      <c r="AF296" s="78">
        <v>-112.21300000000001</v>
      </c>
      <c r="AG296" s="146">
        <v>-7.3040000000000003</v>
      </c>
      <c r="AH296" s="146">
        <v>-8.3960000000000008</v>
      </c>
      <c r="AI296" s="146">
        <v>-5.4619999999999997</v>
      </c>
      <c r="AJ296" s="146">
        <v>3.6760000000000002</v>
      </c>
      <c r="AK296" s="78">
        <v>-10.182</v>
      </c>
      <c r="AL296" s="146">
        <v>16.558</v>
      </c>
      <c r="AM296" s="146">
        <v>16.558</v>
      </c>
      <c r="AN296" s="146">
        <v>57.052</v>
      </c>
      <c r="AO296" s="146">
        <v>57.052</v>
      </c>
      <c r="AP296" s="146">
        <v>-14.334</v>
      </c>
      <c r="AQ296" s="356">
        <v>-14.333999999999996</v>
      </c>
      <c r="AR296" s="146">
        <v>-38.199999999999996</v>
      </c>
      <c r="AS296" s="356">
        <f t="shared" si="75"/>
        <v>-38.199999999999996</v>
      </c>
      <c r="AT296" s="78">
        <v>21.076000000000008</v>
      </c>
      <c r="AU296" s="78">
        <v>21.076000000000008</v>
      </c>
      <c r="AV296" s="146">
        <v>-23.799999999993901</v>
      </c>
      <c r="AW296" s="146">
        <v>-0.80000000000410154</v>
      </c>
      <c r="AX296" s="146">
        <v>-1.5000000000041984</v>
      </c>
      <c r="AY296" s="146">
        <v>1.8030480000186973</v>
      </c>
      <c r="AZ296" s="78">
        <v>-24.296951999983502</v>
      </c>
      <c r="BA296" s="146">
        <v>2.008</v>
      </c>
      <c r="BB296" s="146">
        <v>5.1205979999889797</v>
      </c>
      <c r="BC296" s="146">
        <v>-0.80663895631128257</v>
      </c>
      <c r="BD296" s="146">
        <v>1.9107095623241075</v>
      </c>
      <c r="BE296" s="78">
        <v>8.2326686060018055</v>
      </c>
      <c r="BF296" s="164"/>
      <c r="BG296" s="165">
        <f t="shared" si="76"/>
        <v>5.9710868653687355E-2</v>
      </c>
      <c r="BH296" s="165"/>
      <c r="BI296" s="165" t="str">
        <f t="shared" ref="BI296:BI310" si="77">IF(ISERROR($BE296/AZ296),"ns",IF($BE296/AZ296&gt;200%,"x"&amp;(ROUND($BE296/AZ296,1)),IF($BE296/AZ296&lt;0,"ns",$BE296/AZ296-1)))</f>
        <v>ns</v>
      </c>
      <c r="BJ296" s="126"/>
      <c r="BK296" s="224" t="b">
        <f t="shared" si="74"/>
        <v>1</v>
      </c>
    </row>
    <row r="297" spans="1:63">
      <c r="A297" s="21" t="s">
        <v>322</v>
      </c>
      <c r="B297" s="29" t="s">
        <v>28</v>
      </c>
      <c r="C297" s="97">
        <v>-266</v>
      </c>
      <c r="D297" s="97">
        <v>-221</v>
      </c>
      <c r="E297" s="97">
        <v>-217</v>
      </c>
      <c r="F297" s="97">
        <v>-236</v>
      </c>
      <c r="G297" s="102">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2">
        <v>-314.50199999999995</v>
      </c>
      <c r="AR297" s="91">
        <v>-320.20800000000003</v>
      </c>
      <c r="AS297" s="414">
        <f t="shared" si="75"/>
        <v>-320.20800000000008</v>
      </c>
      <c r="AT297" s="92">
        <v>-1387.4229999999998</v>
      </c>
      <c r="AU297" s="92">
        <v>-1387.4229999999998</v>
      </c>
      <c r="AV297" s="91">
        <v>-467.95100000000002</v>
      </c>
      <c r="AW297" s="91">
        <v>-334.19900000000001</v>
      </c>
      <c r="AX297" s="91">
        <v>-346.995</v>
      </c>
      <c r="AY297" s="91">
        <v>-368.286</v>
      </c>
      <c r="AZ297" s="92">
        <v>-1517.431</v>
      </c>
      <c r="BA297" s="91">
        <v>-384.29599999999999</v>
      </c>
      <c r="BB297" s="91">
        <v>-353.25799999999998</v>
      </c>
      <c r="BC297" s="91">
        <v>-356.13099999999997</v>
      </c>
      <c r="BD297" s="91">
        <v>-376.214</v>
      </c>
      <c r="BE297" s="519">
        <v>-1469.8989999999999</v>
      </c>
      <c r="BF297" s="91"/>
      <c r="BG297" s="165">
        <f t="shared" si="76"/>
        <v>2.1526748233709592E-2</v>
      </c>
      <c r="BH297" s="165"/>
      <c r="BI297" s="165">
        <f t="shared" si="77"/>
        <v>-3.1323994303530167E-2</v>
      </c>
      <c r="BJ297" s="126"/>
      <c r="BK297" s="224" t="b">
        <f t="shared" si="74"/>
        <v>1</v>
      </c>
    </row>
    <row r="298" spans="1:63">
      <c r="A298" s="93" t="s">
        <v>323</v>
      </c>
      <c r="B298" s="31"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3">
        <v>0</v>
      </c>
      <c r="AR298" s="95">
        <v>0</v>
      </c>
      <c r="AS298" s="353">
        <f t="shared" si="75"/>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s="95">
        <v>0</v>
      </c>
      <c r="BE298" s="96">
        <v>0</v>
      </c>
      <c r="BF298" s="95"/>
      <c r="BG298" s="165" t="str">
        <f t="shared" si="76"/>
        <v>ns</v>
      </c>
      <c r="BH298" s="165"/>
      <c r="BI298" s="165">
        <f t="shared" si="77"/>
        <v>-1</v>
      </c>
      <c r="BJ298" s="126"/>
      <c r="BK298" s="224" t="b">
        <f t="shared" si="74"/>
        <v>1</v>
      </c>
    </row>
    <row r="299" spans="1:63">
      <c r="A299" s="21" t="s">
        <v>324</v>
      </c>
      <c r="B299" s="28" t="s">
        <v>32</v>
      </c>
      <c r="C299" s="60">
        <v>282</v>
      </c>
      <c r="D299" s="60">
        <v>390</v>
      </c>
      <c r="E299" s="60">
        <v>321</v>
      </c>
      <c r="F299" s="60">
        <v>254</v>
      </c>
      <c r="G299" s="61">
        <v>1247</v>
      </c>
      <c r="H299" s="60">
        <v>248.18700000000001</v>
      </c>
      <c r="I299" s="60">
        <v>350.54399999999998</v>
      </c>
      <c r="J299" s="74">
        <v>324.04000000000002</v>
      </c>
      <c r="K299" s="74">
        <v>298.08999999999997</v>
      </c>
      <c r="L299" s="61">
        <v>1220.8610000000001</v>
      </c>
      <c r="M299" s="139">
        <v>298.85899999999998</v>
      </c>
      <c r="N299" s="139">
        <v>359.76499999999999</v>
      </c>
      <c r="O299" s="139">
        <v>286.07400000000001</v>
      </c>
      <c r="P299" s="139">
        <v>340.19900000000001</v>
      </c>
      <c r="Q299" s="61">
        <v>1284.8969999999999</v>
      </c>
      <c r="R299" s="139">
        <v>295.613</v>
      </c>
      <c r="S299" s="139">
        <v>438.04500000000002</v>
      </c>
      <c r="T299" s="139">
        <v>403.54300000000001</v>
      </c>
      <c r="U299" s="139">
        <v>353.79199999999997</v>
      </c>
      <c r="V299" s="61">
        <v>1490.9929999999999</v>
      </c>
      <c r="W299" s="139">
        <v>303.90199999999999</v>
      </c>
      <c r="X299" s="139">
        <v>434.62</v>
      </c>
      <c r="Y299" s="139">
        <v>378.34500000000003</v>
      </c>
      <c r="Z299" s="139">
        <v>296.21600000000001</v>
      </c>
      <c r="AA299" s="61">
        <v>1413.0830000000001</v>
      </c>
      <c r="AB299" s="139">
        <v>400.84100000000001</v>
      </c>
      <c r="AC299" s="139">
        <v>350.17399999999998</v>
      </c>
      <c r="AD299" s="139">
        <v>331.73200000000003</v>
      </c>
      <c r="AE299" s="139">
        <v>313.50900000000001</v>
      </c>
      <c r="AF299" s="61">
        <v>1396.2560000000001</v>
      </c>
      <c r="AG299" s="139">
        <v>262.02600000000001</v>
      </c>
      <c r="AH299" s="139">
        <v>386.678</v>
      </c>
      <c r="AI299" s="139">
        <v>406.38600000000002</v>
      </c>
      <c r="AJ299" s="139">
        <v>481.26499999999999</v>
      </c>
      <c r="AK299" s="61">
        <v>1536.355</v>
      </c>
      <c r="AL299" s="139">
        <v>308.666</v>
      </c>
      <c r="AM299" s="139">
        <v>308.666</v>
      </c>
      <c r="AN299" s="139">
        <v>513.96199999999999</v>
      </c>
      <c r="AO299" s="139">
        <v>513.96199999999999</v>
      </c>
      <c r="AP299" s="139">
        <v>446.98899999999998</v>
      </c>
      <c r="AQ299" s="354">
        <v>446.98899999999992</v>
      </c>
      <c r="AR299" s="139">
        <v>465.31700000000001</v>
      </c>
      <c r="AS299" s="354">
        <f t="shared" si="75"/>
        <v>465.31700000000012</v>
      </c>
      <c r="AT299" s="61">
        <v>1734.934</v>
      </c>
      <c r="AU299" s="61">
        <v>1734.934</v>
      </c>
      <c r="AV299" s="139">
        <v>290.149</v>
      </c>
      <c r="AW299" s="139">
        <v>440.93599999999998</v>
      </c>
      <c r="AX299" s="139">
        <v>406.36700000000002</v>
      </c>
      <c r="AY299" s="139">
        <v>493.411</v>
      </c>
      <c r="AZ299" s="61">
        <v>1630.8630000000001</v>
      </c>
      <c r="BA299" s="139">
        <v>449.24400000000003</v>
      </c>
      <c r="BB299" s="139">
        <v>468.46</v>
      </c>
      <c r="BC299" s="139">
        <v>452.08100000000002</v>
      </c>
      <c r="BD299" s="139">
        <v>523.26300000000003</v>
      </c>
      <c r="BE299" s="61">
        <v>1893.048</v>
      </c>
      <c r="BF299" s="512"/>
      <c r="BG299" s="165">
        <f t="shared" si="76"/>
        <v>6.0501285946199079E-2</v>
      </c>
      <c r="BH299" s="165"/>
      <c r="BI299" s="165">
        <f t="shared" si="77"/>
        <v>0.16076457679155132</v>
      </c>
      <c r="BJ299" s="126"/>
      <c r="BK299" s="224" t="b">
        <f t="shared" si="74"/>
        <v>1</v>
      </c>
    </row>
    <row r="300" spans="1:63">
      <c r="A300" s="21" t="s">
        <v>325</v>
      </c>
      <c r="B300" s="29" t="s">
        <v>34</v>
      </c>
      <c r="C300" s="97">
        <v>-79</v>
      </c>
      <c r="D300" s="97">
        <v>-351</v>
      </c>
      <c r="E300" s="97">
        <v>-79</v>
      </c>
      <c r="F300" s="97">
        <v>-70</v>
      </c>
      <c r="G300" s="102">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2">
        <v>-71.661999999999978</v>
      </c>
      <c r="AR300" s="91">
        <v>-29.234000000000002</v>
      </c>
      <c r="AS300" s="414">
        <f t="shared" si="75"/>
        <v>-29.234000000000037</v>
      </c>
      <c r="AT300" s="92">
        <v>-311.88900000000001</v>
      </c>
      <c r="AU300" s="92">
        <v>-311.88900000000001</v>
      </c>
      <c r="AV300" s="91">
        <v>-22.422000000000001</v>
      </c>
      <c r="AW300" s="91">
        <v>-71.754999999999995</v>
      </c>
      <c r="AX300" s="91">
        <v>-28.803999999999998</v>
      </c>
      <c r="AY300" s="91">
        <v>-0.72000000000000197</v>
      </c>
      <c r="AZ300" s="92">
        <v>-123.70099999999999</v>
      </c>
      <c r="BA300" s="91">
        <v>35.957999999999998</v>
      </c>
      <c r="BB300" s="91">
        <v>-37.774000000000001</v>
      </c>
      <c r="BC300" s="91">
        <v>-6.1390000000000002</v>
      </c>
      <c r="BD300" s="91">
        <v>-88.436000000000007</v>
      </c>
      <c r="BE300" s="519">
        <v>-96.391000000000005</v>
      </c>
      <c r="BF300" s="91"/>
      <c r="BG300" s="165" t="str">
        <f t="shared" si="76"/>
        <v>x122.8</v>
      </c>
      <c r="BH300" s="165"/>
      <c r="BI300" s="165">
        <f t="shared" si="77"/>
        <v>-0.22077428638410357</v>
      </c>
      <c r="BJ300" s="126"/>
      <c r="BK300" s="224" t="b">
        <f t="shared" si="74"/>
        <v>1</v>
      </c>
    </row>
    <row r="301" spans="1:63">
      <c r="A301" s="93" t="s">
        <v>326</v>
      </c>
      <c r="B301" s="31"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3">
        <v>0</v>
      </c>
      <c r="AR301" s="95">
        <v>0</v>
      </c>
      <c r="AS301" s="353">
        <f t="shared" si="75"/>
        <v>0</v>
      </c>
      <c r="AT301" s="96">
        <v>0</v>
      </c>
      <c r="AU301" s="96">
        <v>0</v>
      </c>
      <c r="AV301" s="95">
        <v>0</v>
      </c>
      <c r="AW301" s="95">
        <v>0</v>
      </c>
      <c r="AX301" s="95">
        <v>0</v>
      </c>
      <c r="AY301" s="95">
        <v>0</v>
      </c>
      <c r="AZ301" s="96">
        <v>0</v>
      </c>
      <c r="BA301" s="95">
        <v>0</v>
      </c>
      <c r="BB301" s="95">
        <v>0</v>
      </c>
      <c r="BC301" s="95">
        <v>0</v>
      </c>
      <c r="BD301" s="95">
        <v>0</v>
      </c>
      <c r="BE301" s="96">
        <v>0</v>
      </c>
      <c r="BF301" s="95"/>
      <c r="BG301" s="165" t="str">
        <f t="shared" si="76"/>
        <v>ns</v>
      </c>
      <c r="BH301" s="165"/>
      <c r="BI301" s="165" t="str">
        <f t="shared" si="77"/>
        <v>ns</v>
      </c>
      <c r="BJ301" s="126"/>
      <c r="BK301" s="224" t="b">
        <f t="shared" si="74"/>
        <v>1</v>
      </c>
    </row>
    <row r="302" spans="1:63">
      <c r="A302" s="21" t="s">
        <v>327</v>
      </c>
      <c r="B302" s="29" t="s">
        <v>38</v>
      </c>
      <c r="C302" s="97">
        <v>64</v>
      </c>
      <c r="D302" s="97">
        <v>-45</v>
      </c>
      <c r="E302" s="97">
        <v>59</v>
      </c>
      <c r="F302" s="97">
        <v>-18</v>
      </c>
      <c r="G302" s="102">
        <v>60</v>
      </c>
      <c r="H302" s="97">
        <v>62.100999999999999</v>
      </c>
      <c r="I302" s="97">
        <v>61.185000000000002</v>
      </c>
      <c r="J302" s="72">
        <v>59.002000000000002</v>
      </c>
      <c r="K302" s="72">
        <v>29.196999999999999</v>
      </c>
      <c r="L302" s="102">
        <v>211.48500000000001</v>
      </c>
      <c r="M302" s="136">
        <v>69.349000000000004</v>
      </c>
      <c r="N302" s="136">
        <v>59.651000000000003</v>
      </c>
      <c r="O302" s="136">
        <v>163</v>
      </c>
      <c r="P302" s="136">
        <v>-15.246</v>
      </c>
      <c r="Q302" s="102">
        <v>276.75400000000002</v>
      </c>
      <c r="R302" s="136">
        <v>1.0660000000000001</v>
      </c>
      <c r="S302" s="136">
        <v>-0.26600000000000001</v>
      </c>
      <c r="T302" s="136">
        <v>0.97</v>
      </c>
      <c r="U302" s="136">
        <v>-1.39</v>
      </c>
      <c r="V302" s="102">
        <v>0.38</v>
      </c>
      <c r="W302" s="136">
        <v>-0.192</v>
      </c>
      <c r="X302" s="136">
        <v>-0.95899999999999996</v>
      </c>
      <c r="Y302" s="136">
        <v>2.1989999999999998</v>
      </c>
      <c r="Z302" s="136">
        <v>3.1150000000000002</v>
      </c>
      <c r="AA302" s="102">
        <v>4.1630000000000003</v>
      </c>
      <c r="AB302" s="136">
        <v>-0.34</v>
      </c>
      <c r="AC302" s="136">
        <v>1.49</v>
      </c>
      <c r="AD302" s="136">
        <v>-1.149</v>
      </c>
      <c r="AE302" s="136">
        <v>0</v>
      </c>
      <c r="AF302" s="102">
        <v>1E-3</v>
      </c>
      <c r="AG302" s="136">
        <v>0</v>
      </c>
      <c r="AH302" s="136">
        <v>0</v>
      </c>
      <c r="AI302" s="136">
        <v>0</v>
      </c>
      <c r="AJ302" s="136">
        <v>0</v>
      </c>
      <c r="AK302" s="102">
        <v>0</v>
      </c>
      <c r="AL302" s="136">
        <v>0</v>
      </c>
      <c r="AM302" s="136">
        <v>0</v>
      </c>
      <c r="AN302" s="136">
        <v>2.7E-2</v>
      </c>
      <c r="AO302" s="136">
        <v>2.7E-2</v>
      </c>
      <c r="AP302" s="136">
        <v>-1.6E-2</v>
      </c>
      <c r="AQ302" s="355">
        <v>-1.6E-2</v>
      </c>
      <c r="AR302" s="136">
        <v>-8.9999999999999993E-3</v>
      </c>
      <c r="AS302" s="416">
        <f t="shared" si="75"/>
        <v>-9.0000000000000011E-3</v>
      </c>
      <c r="AT302" s="102">
        <v>2E-3</v>
      </c>
      <c r="AU302" s="102">
        <v>2E-3</v>
      </c>
      <c r="AV302" s="136">
        <v>1.6E-2</v>
      </c>
      <c r="AW302" s="136">
        <v>0</v>
      </c>
      <c r="AX302" s="136">
        <v>0.93200000000000005</v>
      </c>
      <c r="AY302" s="136">
        <v>0</v>
      </c>
      <c r="AZ302" s="102">
        <v>0.94799999999999995</v>
      </c>
      <c r="BA302" s="136">
        <v>-2E-3</v>
      </c>
      <c r="BB302" s="136">
        <v>1.889</v>
      </c>
      <c r="BC302" s="136">
        <v>8.0000000000000002E-3</v>
      </c>
      <c r="BD302" s="136">
        <v>-3.0000000000000001E-3</v>
      </c>
      <c r="BE302" s="63">
        <v>1.8919999999999999</v>
      </c>
      <c r="BF302" s="136"/>
      <c r="BG302" s="165" t="str">
        <f t="shared" si="76"/>
        <v>ns</v>
      </c>
      <c r="BH302" s="165"/>
      <c r="BI302" s="165">
        <f t="shared" si="77"/>
        <v>0.99578059071729963</v>
      </c>
      <c r="BJ302" s="126"/>
      <c r="BK302" s="224" t="b">
        <f t="shared" si="74"/>
        <v>1</v>
      </c>
    </row>
    <row r="303" spans="1:63">
      <c r="A303" s="21" t="s">
        <v>328</v>
      </c>
      <c r="B303" s="29" t="s">
        <v>40</v>
      </c>
      <c r="C303" s="97">
        <v>1</v>
      </c>
      <c r="D303" s="97">
        <v>0</v>
      </c>
      <c r="E303" s="97">
        <v>0</v>
      </c>
      <c r="F303" s="97">
        <v>-8</v>
      </c>
      <c r="G303" s="102">
        <v>-7</v>
      </c>
      <c r="H303" s="97">
        <v>0.435</v>
      </c>
      <c r="I303" s="97">
        <v>0.107</v>
      </c>
      <c r="J303" s="72">
        <v>-3.6999999999999998E-2</v>
      </c>
      <c r="K303" s="72">
        <v>8.9999999999999993E-3</v>
      </c>
      <c r="L303" s="102">
        <v>0.51400000000000001</v>
      </c>
      <c r="M303" s="136">
        <v>-1.4E-2</v>
      </c>
      <c r="N303" s="136">
        <v>4.0000000000000001E-3</v>
      </c>
      <c r="O303" s="136">
        <v>2.3519999999999999</v>
      </c>
      <c r="P303" s="136">
        <v>10.103</v>
      </c>
      <c r="Q303" s="102">
        <v>12.445</v>
      </c>
      <c r="R303" s="136">
        <v>-4.0000000000000001E-3</v>
      </c>
      <c r="S303" s="136">
        <v>2E-3</v>
      </c>
      <c r="T303" s="136">
        <v>2E-3</v>
      </c>
      <c r="U303" s="136">
        <v>-0.313</v>
      </c>
      <c r="V303" s="102">
        <v>-0.313</v>
      </c>
      <c r="W303" s="136">
        <v>0.68899999999999995</v>
      </c>
      <c r="X303" s="136">
        <v>-1.6E-2</v>
      </c>
      <c r="Y303" s="136">
        <v>9.9000000000000005E-2</v>
      </c>
      <c r="Z303" s="136">
        <v>13.166</v>
      </c>
      <c r="AA303" s="102">
        <v>13.938000000000001</v>
      </c>
      <c r="AB303" s="136">
        <v>-0.186</v>
      </c>
      <c r="AC303" s="136">
        <v>-9.8000000000000004E-2</v>
      </c>
      <c r="AD303" s="136">
        <v>1.1970000000000001</v>
      </c>
      <c r="AE303" s="136">
        <v>-1.4999999999999999E-2</v>
      </c>
      <c r="AF303" s="102">
        <v>0.89800000000000002</v>
      </c>
      <c r="AG303" s="136">
        <v>7.0999999999999994E-2</v>
      </c>
      <c r="AH303" s="136">
        <v>-37.228999999999999</v>
      </c>
      <c r="AI303" s="136">
        <v>-2.5779999999999998</v>
      </c>
      <c r="AJ303" s="136">
        <v>0.20499999999999999</v>
      </c>
      <c r="AK303" s="102">
        <v>-39.530999999999999</v>
      </c>
      <c r="AL303" s="136">
        <v>-1.9E-2</v>
      </c>
      <c r="AM303" s="136">
        <v>-1.9E-2</v>
      </c>
      <c r="AN303" s="136">
        <v>-0.90300000000000002</v>
      </c>
      <c r="AO303" s="136">
        <v>-0.90300000000000002</v>
      </c>
      <c r="AP303" s="136">
        <v>1.387</v>
      </c>
      <c r="AQ303" s="355">
        <v>1.387</v>
      </c>
      <c r="AR303" s="136">
        <v>-0.29499999999999998</v>
      </c>
      <c r="AS303" s="416">
        <f t="shared" si="75"/>
        <v>-0.29499999999999993</v>
      </c>
      <c r="AT303" s="102">
        <v>0.17</v>
      </c>
      <c r="AU303" s="102">
        <v>0.17</v>
      </c>
      <c r="AV303" s="136">
        <v>3.5000000000000003E-2</v>
      </c>
      <c r="AW303" s="136">
        <v>0.10299999999999999</v>
      </c>
      <c r="AX303" s="136">
        <v>-1.4E-2</v>
      </c>
      <c r="AY303" s="136">
        <v>6.2E-2</v>
      </c>
      <c r="AZ303" s="102">
        <v>0.186</v>
      </c>
      <c r="BA303" s="136">
        <v>0.185</v>
      </c>
      <c r="BB303" s="136">
        <v>2.0259999999999998</v>
      </c>
      <c r="BC303" s="136">
        <v>4.0000000000000001E-3</v>
      </c>
      <c r="BD303" s="136">
        <v>1.012</v>
      </c>
      <c r="BE303" s="63">
        <v>3.2269999999999999</v>
      </c>
      <c r="BF303" s="136"/>
      <c r="BG303" s="165" t="str">
        <f t="shared" si="76"/>
        <v>x16.3</v>
      </c>
      <c r="BH303" s="165"/>
      <c r="BI303" s="165" t="str">
        <f t="shared" si="77"/>
        <v>x17.3</v>
      </c>
      <c r="BJ303" s="126"/>
      <c r="BK303" s="224" t="b">
        <f t="shared" si="74"/>
        <v>1</v>
      </c>
    </row>
    <row r="304" spans="1:63">
      <c r="A304" s="21" t="s">
        <v>329</v>
      </c>
      <c r="B304" s="29" t="s">
        <v>42</v>
      </c>
      <c r="C304" s="97">
        <v>0</v>
      </c>
      <c r="D304" s="97">
        <v>0</v>
      </c>
      <c r="E304" s="97">
        <v>0</v>
      </c>
      <c r="F304" s="97">
        <v>0</v>
      </c>
      <c r="G304" s="102">
        <v>0</v>
      </c>
      <c r="H304" s="97">
        <v>0</v>
      </c>
      <c r="I304" s="97">
        <v>0</v>
      </c>
      <c r="J304" s="72">
        <v>0</v>
      </c>
      <c r="K304" s="72">
        <v>0</v>
      </c>
      <c r="L304" s="102">
        <v>0</v>
      </c>
      <c r="M304" s="136">
        <v>0</v>
      </c>
      <c r="N304" s="136">
        <v>0</v>
      </c>
      <c r="O304" s="136">
        <v>0</v>
      </c>
      <c r="P304" s="136">
        <v>0</v>
      </c>
      <c r="Q304" s="102">
        <v>0</v>
      </c>
      <c r="R304" s="136">
        <v>0</v>
      </c>
      <c r="S304" s="136">
        <v>0</v>
      </c>
      <c r="T304" s="136">
        <v>0</v>
      </c>
      <c r="U304" s="136">
        <v>0</v>
      </c>
      <c r="V304" s="102">
        <v>0</v>
      </c>
      <c r="W304" s="136">
        <v>0</v>
      </c>
      <c r="X304" s="136">
        <v>0</v>
      </c>
      <c r="Y304" s="136">
        <v>0</v>
      </c>
      <c r="Z304" s="136">
        <v>0</v>
      </c>
      <c r="AA304" s="102">
        <v>0</v>
      </c>
      <c r="AB304" s="136">
        <v>0</v>
      </c>
      <c r="AC304" s="136">
        <v>0</v>
      </c>
      <c r="AD304" s="136">
        <v>0</v>
      </c>
      <c r="AE304" s="136">
        <v>0</v>
      </c>
      <c r="AF304" s="102">
        <v>0</v>
      </c>
      <c r="AG304" s="136">
        <v>0</v>
      </c>
      <c r="AH304" s="136">
        <v>0</v>
      </c>
      <c r="AI304" s="136">
        <v>0</v>
      </c>
      <c r="AJ304" s="136">
        <v>0</v>
      </c>
      <c r="AK304" s="102">
        <v>0</v>
      </c>
      <c r="AL304" s="136">
        <v>0</v>
      </c>
      <c r="AM304" s="136">
        <v>0</v>
      </c>
      <c r="AN304" s="136">
        <v>0</v>
      </c>
      <c r="AO304" s="136">
        <v>0</v>
      </c>
      <c r="AP304" s="136">
        <v>0</v>
      </c>
      <c r="AQ304" s="355">
        <v>0</v>
      </c>
      <c r="AR304" s="136">
        <v>0</v>
      </c>
      <c r="AS304" s="416">
        <f t="shared" si="75"/>
        <v>0</v>
      </c>
      <c r="AT304" s="102">
        <v>0</v>
      </c>
      <c r="AU304" s="102">
        <v>0</v>
      </c>
      <c r="AV304" s="136">
        <v>0</v>
      </c>
      <c r="AW304" s="136">
        <v>0</v>
      </c>
      <c r="AX304" s="136">
        <v>0</v>
      </c>
      <c r="AY304" s="136">
        <v>0</v>
      </c>
      <c r="AZ304" s="102">
        <v>0</v>
      </c>
      <c r="BA304" s="136">
        <v>0</v>
      </c>
      <c r="BB304" s="136">
        <v>0</v>
      </c>
      <c r="BC304" s="136">
        <v>0</v>
      </c>
      <c r="BD304" s="136">
        <v>0</v>
      </c>
      <c r="BE304" s="63">
        <v>0</v>
      </c>
      <c r="BF304" s="136"/>
      <c r="BG304" s="165" t="str">
        <f t="shared" si="76"/>
        <v>ns</v>
      </c>
      <c r="BH304" s="165"/>
      <c r="BI304" s="165" t="str">
        <f t="shared" si="77"/>
        <v>ns</v>
      </c>
      <c r="BJ304" s="126"/>
      <c r="BK304" s="224" t="b">
        <f t="shared" si="74"/>
        <v>1</v>
      </c>
    </row>
    <row r="305" spans="1:63">
      <c r="A305" s="21" t="s">
        <v>330</v>
      </c>
      <c r="B305" s="28" t="s">
        <v>44</v>
      </c>
      <c r="C305" s="60">
        <v>268</v>
      </c>
      <c r="D305" s="60">
        <v>-6</v>
      </c>
      <c r="E305" s="60">
        <v>301</v>
      </c>
      <c r="F305" s="60">
        <v>158</v>
      </c>
      <c r="G305" s="61">
        <v>721</v>
      </c>
      <c r="H305" s="60">
        <v>199.37700000000001</v>
      </c>
      <c r="I305" s="60">
        <v>276.37400000000002</v>
      </c>
      <c r="J305" s="74">
        <v>205.71199999999999</v>
      </c>
      <c r="K305" s="74">
        <v>239.58600000000001</v>
      </c>
      <c r="L305" s="61">
        <v>921.04899999999998</v>
      </c>
      <c r="M305" s="139">
        <v>228.27699999999999</v>
      </c>
      <c r="N305" s="139">
        <v>345.45</v>
      </c>
      <c r="O305" s="139">
        <v>434.71899999999999</v>
      </c>
      <c r="P305" s="139">
        <v>305.71199999999999</v>
      </c>
      <c r="Q305" s="61">
        <v>1314.1579999999999</v>
      </c>
      <c r="R305" s="139">
        <v>242.16900000000001</v>
      </c>
      <c r="S305" s="139">
        <v>488.67200000000003</v>
      </c>
      <c r="T305" s="139">
        <v>472.12599999999998</v>
      </c>
      <c r="U305" s="139">
        <v>370.5</v>
      </c>
      <c r="V305" s="61">
        <v>1573.4670000000001</v>
      </c>
      <c r="W305" s="139">
        <v>310.59500000000003</v>
      </c>
      <c r="X305" s="139">
        <v>394.41899999999998</v>
      </c>
      <c r="Y305" s="139">
        <v>340.37400000000002</v>
      </c>
      <c r="Z305" s="139">
        <v>254.08199999999999</v>
      </c>
      <c r="AA305" s="61">
        <v>1299.47</v>
      </c>
      <c r="AB305" s="139">
        <v>262.83199999999999</v>
      </c>
      <c r="AC305" s="139">
        <v>39.384999999999998</v>
      </c>
      <c r="AD305" s="139">
        <v>106.627</v>
      </c>
      <c r="AE305" s="139">
        <v>191.99799999999999</v>
      </c>
      <c r="AF305" s="61">
        <v>600.84199999999998</v>
      </c>
      <c r="AG305" s="139">
        <v>177.06200000000001</v>
      </c>
      <c r="AH305" s="139">
        <v>384.7</v>
      </c>
      <c r="AI305" s="139">
        <v>391.65899999999999</v>
      </c>
      <c r="AJ305" s="139">
        <v>469.39</v>
      </c>
      <c r="AK305" s="61">
        <v>1422.8109999999999</v>
      </c>
      <c r="AL305" s="139">
        <v>25.959</v>
      </c>
      <c r="AM305" s="139">
        <v>25.959</v>
      </c>
      <c r="AN305" s="139">
        <v>584.78099999999995</v>
      </c>
      <c r="AO305" s="139">
        <v>584.78100000000006</v>
      </c>
      <c r="AP305" s="139">
        <v>376.69799999999998</v>
      </c>
      <c r="AQ305" s="354">
        <v>376.69799999999998</v>
      </c>
      <c r="AR305" s="139">
        <v>435.779</v>
      </c>
      <c r="AS305" s="354">
        <f t="shared" si="75"/>
        <v>435.779</v>
      </c>
      <c r="AT305" s="61">
        <v>1423.2170000000001</v>
      </c>
      <c r="AU305" s="61">
        <v>1423.2170000000001</v>
      </c>
      <c r="AV305" s="139">
        <v>267.77800000000002</v>
      </c>
      <c r="AW305" s="139">
        <v>369.28399999999999</v>
      </c>
      <c r="AX305" s="139">
        <v>378.48099999999999</v>
      </c>
      <c r="AY305" s="139">
        <v>492.75299999999999</v>
      </c>
      <c r="AZ305" s="61">
        <v>1508.296</v>
      </c>
      <c r="BA305" s="139">
        <v>485.38499999999999</v>
      </c>
      <c r="BB305" s="139">
        <v>434.601</v>
      </c>
      <c r="BC305" s="139">
        <v>445.95400000000001</v>
      </c>
      <c r="BD305" s="139">
        <v>435.83600000000001</v>
      </c>
      <c r="BE305" s="61">
        <v>1801.7760000000001</v>
      </c>
      <c r="BF305" s="512"/>
      <c r="BG305" s="165">
        <f t="shared" si="76"/>
        <v>-0.11550817549563364</v>
      </c>
      <c r="BH305" s="165"/>
      <c r="BI305" s="165">
        <f t="shared" si="77"/>
        <v>0.19457719174485644</v>
      </c>
      <c r="BJ305" s="126"/>
      <c r="BK305" s="224" t="b">
        <f t="shared" si="74"/>
        <v>1</v>
      </c>
    </row>
    <row r="306" spans="1:63">
      <c r="A306" s="21" t="s">
        <v>331</v>
      </c>
      <c r="B306" s="29" t="s">
        <v>46</v>
      </c>
      <c r="C306" s="97">
        <v>-81</v>
      </c>
      <c r="D306" s="97">
        <v>-110</v>
      </c>
      <c r="E306" s="97">
        <v>-26</v>
      </c>
      <c r="F306" s="97">
        <v>-32</v>
      </c>
      <c r="G306" s="102">
        <v>-249</v>
      </c>
      <c r="H306" s="97">
        <v>-44.679000000000002</v>
      </c>
      <c r="I306" s="97">
        <v>-51.597999999999999</v>
      </c>
      <c r="J306" s="72">
        <v>-11.468</v>
      </c>
      <c r="K306" s="72">
        <v>-55.332999999999998</v>
      </c>
      <c r="L306" s="102">
        <v>-163.078</v>
      </c>
      <c r="M306" s="136">
        <v>-26.919</v>
      </c>
      <c r="N306" s="136">
        <v>-91.144000000000005</v>
      </c>
      <c r="O306" s="136">
        <v>-148.83500000000001</v>
      </c>
      <c r="P306" s="136">
        <v>-232.66300000000001</v>
      </c>
      <c r="Q306" s="102">
        <v>-499.56099999999998</v>
      </c>
      <c r="R306" s="136">
        <v>-62.054000000000002</v>
      </c>
      <c r="S306" s="136">
        <v>-140.72499999999999</v>
      </c>
      <c r="T306" s="136">
        <v>-132.07599999999999</v>
      </c>
      <c r="U306" s="136">
        <v>-79.218999999999994</v>
      </c>
      <c r="V306" s="102">
        <v>-414.07400000000001</v>
      </c>
      <c r="W306" s="136">
        <v>-93.415999999999997</v>
      </c>
      <c r="X306" s="136">
        <v>-109.36199999999999</v>
      </c>
      <c r="Y306" s="136">
        <v>-27.184000000000001</v>
      </c>
      <c r="Z306" s="136">
        <v>-9.9</v>
      </c>
      <c r="AA306" s="102">
        <v>-239.86199999999999</v>
      </c>
      <c r="AB306" s="136">
        <v>-12.023</v>
      </c>
      <c r="AC306" s="136">
        <v>77.488</v>
      </c>
      <c r="AD306" s="136">
        <v>-20.754000000000001</v>
      </c>
      <c r="AE306" s="136">
        <v>-23.960999999999999</v>
      </c>
      <c r="AF306" s="102">
        <v>20.75</v>
      </c>
      <c r="AG306" s="136">
        <v>20.061</v>
      </c>
      <c r="AH306" s="136">
        <v>-85.938999999999993</v>
      </c>
      <c r="AI306" s="136">
        <v>-91.281999999999996</v>
      </c>
      <c r="AJ306" s="136">
        <v>-147.63200000000001</v>
      </c>
      <c r="AK306" s="102">
        <v>-304.79199999999997</v>
      </c>
      <c r="AL306" s="136">
        <v>-12.78</v>
      </c>
      <c r="AM306" s="136">
        <v>-12.78</v>
      </c>
      <c r="AN306" s="136">
        <v>-129.27199999999999</v>
      </c>
      <c r="AO306" s="136">
        <v>-129.27199999999999</v>
      </c>
      <c r="AP306" s="136">
        <v>-112.208</v>
      </c>
      <c r="AQ306" s="355">
        <v>-112.208</v>
      </c>
      <c r="AR306" s="136">
        <v>-101.267</v>
      </c>
      <c r="AS306" s="416">
        <f t="shared" si="75"/>
        <v>-101.26700000000002</v>
      </c>
      <c r="AT306" s="102">
        <v>-355.52699999999999</v>
      </c>
      <c r="AU306" s="102">
        <v>-355.52699999999999</v>
      </c>
      <c r="AV306" s="136">
        <v>-74.366</v>
      </c>
      <c r="AW306" s="136">
        <v>-97.314999999999998</v>
      </c>
      <c r="AX306" s="136">
        <v>-117.172</v>
      </c>
      <c r="AY306" s="136">
        <v>-9.9220000000000308</v>
      </c>
      <c r="AZ306" s="102">
        <v>-298.77499999999998</v>
      </c>
      <c r="BA306" s="136">
        <v>-105.11499999999999</v>
      </c>
      <c r="BB306" s="136">
        <v>-117.17400000000001</v>
      </c>
      <c r="BC306" s="136">
        <v>-127.669</v>
      </c>
      <c r="BD306" s="136">
        <v>-103.98699999999999</v>
      </c>
      <c r="BE306" s="63">
        <v>-453.94499999999999</v>
      </c>
      <c r="BF306" s="136"/>
      <c r="BG306" s="165" t="str">
        <f t="shared" si="76"/>
        <v>x10.5</v>
      </c>
      <c r="BH306" s="165"/>
      <c r="BI306" s="165">
        <f t="shared" si="77"/>
        <v>0.51935402895155236</v>
      </c>
      <c r="BJ306" s="126"/>
      <c r="BK306" s="224" t="b">
        <f t="shared" si="74"/>
        <v>1</v>
      </c>
    </row>
    <row r="307" spans="1:63">
      <c r="A307" s="21" t="s">
        <v>332</v>
      </c>
      <c r="B307" s="29" t="s">
        <v>48</v>
      </c>
      <c r="C307" s="97">
        <v>0</v>
      </c>
      <c r="D307" s="97">
        <v>0</v>
      </c>
      <c r="E307" s="97">
        <v>0</v>
      </c>
      <c r="F307" s="97">
        <v>0</v>
      </c>
      <c r="G307" s="102">
        <v>0</v>
      </c>
      <c r="H307" s="97">
        <v>0</v>
      </c>
      <c r="I307" s="97">
        <v>0</v>
      </c>
      <c r="J307" s="72">
        <v>0</v>
      </c>
      <c r="K307" s="72">
        <v>0</v>
      </c>
      <c r="L307" s="102">
        <v>0</v>
      </c>
      <c r="M307" s="136">
        <v>0</v>
      </c>
      <c r="N307" s="136">
        <v>0</v>
      </c>
      <c r="O307" s="136">
        <v>0</v>
      </c>
      <c r="P307" s="136">
        <v>0</v>
      </c>
      <c r="Q307" s="102">
        <v>0</v>
      </c>
      <c r="R307" s="136">
        <v>0</v>
      </c>
      <c r="S307" s="136">
        <v>0</v>
      </c>
      <c r="T307" s="136">
        <v>0</v>
      </c>
      <c r="U307" s="136">
        <v>0</v>
      </c>
      <c r="V307" s="102">
        <v>0</v>
      </c>
      <c r="W307" s="136">
        <v>0</v>
      </c>
      <c r="X307" s="136">
        <v>0</v>
      </c>
      <c r="Y307" s="136">
        <v>0</v>
      </c>
      <c r="Z307" s="136">
        <v>0</v>
      </c>
      <c r="AA307" s="102">
        <v>0</v>
      </c>
      <c r="AB307" s="136">
        <v>0</v>
      </c>
      <c r="AC307" s="136">
        <v>0</v>
      </c>
      <c r="AD307" s="136">
        <v>0</v>
      </c>
      <c r="AE307" s="136">
        <v>0</v>
      </c>
      <c r="AF307" s="102">
        <v>0</v>
      </c>
      <c r="AG307" s="136">
        <v>0</v>
      </c>
      <c r="AH307" s="136">
        <v>0</v>
      </c>
      <c r="AI307" s="136">
        <v>0</v>
      </c>
      <c r="AJ307" s="136">
        <v>0</v>
      </c>
      <c r="AK307" s="102">
        <v>0</v>
      </c>
      <c r="AL307" s="136">
        <v>0</v>
      </c>
      <c r="AM307" s="136">
        <v>0</v>
      </c>
      <c r="AN307" s="136">
        <v>0</v>
      </c>
      <c r="AO307" s="136">
        <v>0</v>
      </c>
      <c r="AP307" s="136">
        <v>0</v>
      </c>
      <c r="AQ307" s="355">
        <v>0</v>
      </c>
      <c r="AR307" s="136">
        <v>0</v>
      </c>
      <c r="AS307" s="416">
        <f t="shared" si="75"/>
        <v>0</v>
      </c>
      <c r="AT307" s="102">
        <v>0</v>
      </c>
      <c r="AU307" s="102">
        <v>0</v>
      </c>
      <c r="AV307" s="136">
        <v>0</v>
      </c>
      <c r="AW307" s="136">
        <v>0</v>
      </c>
      <c r="AX307" s="136">
        <v>0</v>
      </c>
      <c r="AY307" s="136">
        <v>0</v>
      </c>
      <c r="AZ307" s="102">
        <v>0</v>
      </c>
      <c r="BA307" s="136">
        <v>0</v>
      </c>
      <c r="BB307" s="136">
        <v>0</v>
      </c>
      <c r="BC307" s="136">
        <v>0</v>
      </c>
      <c r="BD307" s="136">
        <v>0</v>
      </c>
      <c r="BE307" s="63">
        <v>0</v>
      </c>
      <c r="BF307" s="136"/>
      <c r="BG307" s="165" t="str">
        <f t="shared" si="76"/>
        <v>ns</v>
      </c>
      <c r="BH307" s="165"/>
      <c r="BI307" s="165" t="str">
        <f t="shared" si="77"/>
        <v>ns</v>
      </c>
      <c r="BJ307" s="126"/>
      <c r="BK307" s="224" t="b">
        <f t="shared" si="74"/>
        <v>1</v>
      </c>
    </row>
    <row r="308" spans="1:63">
      <c r="A308" s="21" t="s">
        <v>333</v>
      </c>
      <c r="B308" s="28" t="s">
        <v>50</v>
      </c>
      <c r="C308" s="60">
        <v>187</v>
      </c>
      <c r="D308" s="60">
        <v>-116</v>
      </c>
      <c r="E308" s="60">
        <v>275</v>
      </c>
      <c r="F308" s="60">
        <v>126</v>
      </c>
      <c r="G308" s="61">
        <v>472</v>
      </c>
      <c r="H308" s="60">
        <v>154.69800000000001</v>
      </c>
      <c r="I308" s="60">
        <v>224.77600000000001</v>
      </c>
      <c r="J308" s="74">
        <v>194.244</v>
      </c>
      <c r="K308" s="74">
        <v>184.25299999999999</v>
      </c>
      <c r="L308" s="61">
        <v>757.971</v>
      </c>
      <c r="M308" s="139">
        <v>201.358</v>
      </c>
      <c r="N308" s="139">
        <v>254.30600000000001</v>
      </c>
      <c r="O308" s="139">
        <v>285.88400000000001</v>
      </c>
      <c r="P308" s="139">
        <v>73.049000000000007</v>
      </c>
      <c r="Q308" s="61">
        <v>814.59699999999998</v>
      </c>
      <c r="R308" s="139">
        <v>180.11500000000001</v>
      </c>
      <c r="S308" s="139">
        <v>347.947</v>
      </c>
      <c r="T308" s="139">
        <v>340.05</v>
      </c>
      <c r="U308" s="139">
        <v>291.28100000000001</v>
      </c>
      <c r="V308" s="61">
        <v>1159.393</v>
      </c>
      <c r="W308" s="139">
        <v>217.179</v>
      </c>
      <c r="X308" s="139">
        <v>285.05700000000002</v>
      </c>
      <c r="Y308" s="139">
        <v>313.19</v>
      </c>
      <c r="Z308" s="139">
        <v>244.18199999999999</v>
      </c>
      <c r="AA308" s="61">
        <v>1059.6079999999999</v>
      </c>
      <c r="AB308" s="139">
        <v>250.809</v>
      </c>
      <c r="AC308" s="139">
        <v>116.873</v>
      </c>
      <c r="AD308" s="139">
        <v>85.873000000000005</v>
      </c>
      <c r="AE308" s="139">
        <v>168.03700000000001</v>
      </c>
      <c r="AF308" s="61">
        <v>621.59199999999998</v>
      </c>
      <c r="AG308" s="139">
        <v>197.12299999999999</v>
      </c>
      <c r="AH308" s="139">
        <v>298.76100000000002</v>
      </c>
      <c r="AI308" s="139">
        <v>300.37700000000001</v>
      </c>
      <c r="AJ308" s="139">
        <v>321.75799999999998</v>
      </c>
      <c r="AK308" s="61">
        <v>1118.019</v>
      </c>
      <c r="AL308" s="139">
        <v>13.179</v>
      </c>
      <c r="AM308" s="139">
        <v>13.179</v>
      </c>
      <c r="AN308" s="139">
        <v>455.50900000000001</v>
      </c>
      <c r="AO308" s="139">
        <v>455.50900000000001</v>
      </c>
      <c r="AP308" s="139">
        <v>264.49</v>
      </c>
      <c r="AQ308" s="354">
        <v>264.49</v>
      </c>
      <c r="AR308" s="139">
        <v>334.512</v>
      </c>
      <c r="AS308" s="354">
        <f t="shared" si="75"/>
        <v>334.51199999999994</v>
      </c>
      <c r="AT308" s="61">
        <v>1067.69</v>
      </c>
      <c r="AU308" s="61">
        <v>1067.69</v>
      </c>
      <c r="AV308" s="139">
        <v>193.41200000000001</v>
      </c>
      <c r="AW308" s="139">
        <v>271.96899999999999</v>
      </c>
      <c r="AX308" s="139">
        <v>261.30900000000003</v>
      </c>
      <c r="AY308" s="139">
        <v>482.83100000000002</v>
      </c>
      <c r="AZ308" s="61">
        <v>1209.521</v>
      </c>
      <c r="BA308" s="139">
        <v>380.27</v>
      </c>
      <c r="BB308" s="139">
        <v>317.42700000000002</v>
      </c>
      <c r="BC308" s="139">
        <v>318.28500000000003</v>
      </c>
      <c r="BD308" s="139">
        <v>331.84899999999999</v>
      </c>
      <c r="BE308" s="61">
        <v>1347.8309999999999</v>
      </c>
      <c r="BF308" s="512"/>
      <c r="BG308" s="165">
        <f t="shared" si="76"/>
        <v>-0.31270154567540198</v>
      </c>
      <c r="BH308" s="165"/>
      <c r="BI308" s="165">
        <f t="shared" si="77"/>
        <v>0.11435105302016257</v>
      </c>
      <c r="BJ308" s="126"/>
      <c r="BK308" s="224" t="b">
        <f t="shared" si="74"/>
        <v>1</v>
      </c>
    </row>
    <row r="309" spans="1:63">
      <c r="A309" s="21" t="s">
        <v>334</v>
      </c>
      <c r="B309" s="29" t="s">
        <v>52</v>
      </c>
      <c r="C309" s="97">
        <v>-4</v>
      </c>
      <c r="D309" s="97">
        <v>3</v>
      </c>
      <c r="E309" s="97">
        <v>-6</v>
      </c>
      <c r="F309" s="97">
        <v>-3</v>
      </c>
      <c r="G309" s="102">
        <v>-10</v>
      </c>
      <c r="H309" s="97">
        <v>-3.391</v>
      </c>
      <c r="I309" s="97">
        <v>-4.8680000000000003</v>
      </c>
      <c r="J309" s="97">
        <v>-4.4130000000000003</v>
      </c>
      <c r="K309" s="97">
        <v>-3.5419999999999998</v>
      </c>
      <c r="L309" s="102">
        <v>-16.213999999999999</v>
      </c>
      <c r="M309" s="136">
        <v>-4.5060000000000002</v>
      </c>
      <c r="N309" s="136">
        <v>-5.0410000000000004</v>
      </c>
      <c r="O309" s="136">
        <v>-6.0460000000000003</v>
      </c>
      <c r="P309" s="136">
        <v>-1.9850000000000001</v>
      </c>
      <c r="Q309" s="102">
        <v>-17.577999999999999</v>
      </c>
      <c r="R309" s="136">
        <v>-3.6379999999999999</v>
      </c>
      <c r="S309" s="136">
        <v>-7.59</v>
      </c>
      <c r="T309" s="136">
        <v>-7.3010000000000002</v>
      </c>
      <c r="U309" s="136">
        <v>-6.1680000000000001</v>
      </c>
      <c r="V309" s="102">
        <v>-24.696999999999999</v>
      </c>
      <c r="W309" s="136">
        <v>-4.5190000000000001</v>
      </c>
      <c r="X309" s="136">
        <v>-5.8760000000000003</v>
      </c>
      <c r="Y309" s="136">
        <v>-6.7539999999999996</v>
      </c>
      <c r="Z309" s="136">
        <v>-5.1790000000000003</v>
      </c>
      <c r="AA309" s="102">
        <v>-22.327999999999999</v>
      </c>
      <c r="AB309" s="136">
        <v>-5.2830000000000004</v>
      </c>
      <c r="AC309" s="136">
        <v>-2.1880000000000002</v>
      </c>
      <c r="AD309" s="136">
        <v>-1.454</v>
      </c>
      <c r="AE309" s="136">
        <v>-3.3410000000000002</v>
      </c>
      <c r="AF309" s="102">
        <v>-12.266</v>
      </c>
      <c r="AG309" s="136">
        <v>-4.1020000000000003</v>
      </c>
      <c r="AH309" s="136">
        <v>-6.46</v>
      </c>
      <c r="AI309" s="136">
        <v>-6.4470000000000001</v>
      </c>
      <c r="AJ309" s="136">
        <v>-7.0910000000000002</v>
      </c>
      <c r="AK309" s="102">
        <v>-24.1</v>
      </c>
      <c r="AL309" s="136">
        <v>-0.247</v>
      </c>
      <c r="AM309" s="136">
        <v>-0.247</v>
      </c>
      <c r="AN309" s="136">
        <v>-9.8369999999999997</v>
      </c>
      <c r="AO309" s="136">
        <v>-9.8369999999999997</v>
      </c>
      <c r="AP309" s="136">
        <v>-5.7619999999999996</v>
      </c>
      <c r="AQ309" s="355">
        <v>-5.7620000000000005</v>
      </c>
      <c r="AR309" s="136">
        <v>-7.2619999999999996</v>
      </c>
      <c r="AS309" s="416">
        <f t="shared" si="75"/>
        <v>-7.2620000000000005</v>
      </c>
      <c r="AT309" s="102">
        <v>-23.108000000000001</v>
      </c>
      <c r="AU309" s="102">
        <v>-23.108000000000001</v>
      </c>
      <c r="AV309" s="136">
        <v>-4.5579999999999998</v>
      </c>
      <c r="AW309" s="136">
        <v>-6.51</v>
      </c>
      <c r="AX309" s="136">
        <v>-6.1550000000000002</v>
      </c>
      <c r="AY309" s="136">
        <v>-10.406000000000001</v>
      </c>
      <c r="AZ309" s="102">
        <v>-27.629000000000001</v>
      </c>
      <c r="BA309" s="136">
        <v>-9.125</v>
      </c>
      <c r="BB309" s="136">
        <v>-7.36</v>
      </c>
      <c r="BC309" s="136">
        <v>-7.75</v>
      </c>
      <c r="BD309" s="136">
        <v>-6.9720000000000004</v>
      </c>
      <c r="BE309" s="63">
        <v>-31.207000000000001</v>
      </c>
      <c r="BF309" s="136"/>
      <c r="BG309" s="165">
        <f t="shared" si="76"/>
        <v>-0.3300019219680953</v>
      </c>
      <c r="BH309" s="165"/>
      <c r="BI309" s="165">
        <f t="shared" si="77"/>
        <v>0.12950161062651566</v>
      </c>
      <c r="BJ309" s="126"/>
      <c r="BK309" s="224" t="b">
        <f t="shared" si="74"/>
        <v>1</v>
      </c>
    </row>
    <row r="310" spans="1:63">
      <c r="A310" s="21" t="s">
        <v>335</v>
      </c>
      <c r="B310" s="36" t="s">
        <v>54</v>
      </c>
      <c r="C310" s="61">
        <v>183</v>
      </c>
      <c r="D310" s="61">
        <v>-113</v>
      </c>
      <c r="E310" s="61">
        <v>269</v>
      </c>
      <c r="F310" s="61">
        <v>123</v>
      </c>
      <c r="G310" s="61">
        <v>462</v>
      </c>
      <c r="H310" s="61">
        <v>151.30699999999999</v>
      </c>
      <c r="I310" s="61">
        <v>219.90799999999999</v>
      </c>
      <c r="J310" s="75">
        <v>189.83099999999999</v>
      </c>
      <c r="K310" s="75">
        <v>180.71100000000001</v>
      </c>
      <c r="L310" s="61">
        <v>741.75699999999995</v>
      </c>
      <c r="M310" s="140">
        <v>196.852</v>
      </c>
      <c r="N310" s="140">
        <v>249.26499999999999</v>
      </c>
      <c r="O310" s="140">
        <v>279.83800000000002</v>
      </c>
      <c r="P310" s="140">
        <v>71.063999999999993</v>
      </c>
      <c r="Q310" s="61">
        <v>797.01900000000001</v>
      </c>
      <c r="R310" s="140">
        <v>176.477</v>
      </c>
      <c r="S310" s="140">
        <v>340.35700000000003</v>
      </c>
      <c r="T310" s="140">
        <v>332.74900000000002</v>
      </c>
      <c r="U310" s="140">
        <v>285.113</v>
      </c>
      <c r="V310" s="61">
        <v>1134.6959999999999</v>
      </c>
      <c r="W310" s="140">
        <v>212.66</v>
      </c>
      <c r="X310" s="140">
        <v>279.18099999999998</v>
      </c>
      <c r="Y310" s="140">
        <v>306.43599999999998</v>
      </c>
      <c r="Z310" s="140">
        <v>239.00299999999999</v>
      </c>
      <c r="AA310" s="61">
        <v>1037.28</v>
      </c>
      <c r="AB310" s="140">
        <v>245.52600000000001</v>
      </c>
      <c r="AC310" s="140">
        <v>114.685</v>
      </c>
      <c r="AD310" s="140">
        <v>84.418999999999997</v>
      </c>
      <c r="AE310" s="140">
        <v>164.696</v>
      </c>
      <c r="AF310" s="61">
        <v>609.32600000000002</v>
      </c>
      <c r="AG310" s="140">
        <v>193.02099999999999</v>
      </c>
      <c r="AH310" s="140">
        <v>292.30099999999999</v>
      </c>
      <c r="AI310" s="140">
        <v>293.93</v>
      </c>
      <c r="AJ310" s="140">
        <v>314.66699999999997</v>
      </c>
      <c r="AK310" s="61">
        <v>1093.9190000000001</v>
      </c>
      <c r="AL310" s="140">
        <v>12.932</v>
      </c>
      <c r="AM310" s="140">
        <v>12.932</v>
      </c>
      <c r="AN310" s="140">
        <v>445.67200000000003</v>
      </c>
      <c r="AO310" s="140">
        <v>445.67199999999997</v>
      </c>
      <c r="AP310" s="140">
        <v>258.72800000000001</v>
      </c>
      <c r="AQ310" s="354">
        <v>258.72800000000001</v>
      </c>
      <c r="AR310" s="140">
        <v>327.25</v>
      </c>
      <c r="AS310" s="354">
        <f t="shared" si="75"/>
        <v>327.25000000000006</v>
      </c>
      <c r="AT310" s="61">
        <v>1044.5820000000001</v>
      </c>
      <c r="AU310" s="61">
        <v>1044.5820000000001</v>
      </c>
      <c r="AV310" s="140">
        <v>188.85400000000001</v>
      </c>
      <c r="AW310" s="140">
        <v>265.459</v>
      </c>
      <c r="AX310" s="140">
        <v>255.154</v>
      </c>
      <c r="AY310" s="140">
        <v>472.42500000000001</v>
      </c>
      <c r="AZ310" s="61">
        <v>1181.8920000000001</v>
      </c>
      <c r="BA310" s="140">
        <v>371.14499999999998</v>
      </c>
      <c r="BB310" s="140">
        <v>310.06700000000001</v>
      </c>
      <c r="BC310" s="140">
        <v>310.53500000000003</v>
      </c>
      <c r="BD310" s="140">
        <v>324.87700000000001</v>
      </c>
      <c r="BE310" s="61">
        <v>1316.624</v>
      </c>
      <c r="BF310" s="513"/>
      <c r="BG310" s="165">
        <f t="shared" si="76"/>
        <v>-0.31232047414933584</v>
      </c>
      <c r="BH310" s="165"/>
      <c r="BI310" s="165">
        <f t="shared" si="77"/>
        <v>0.11399687957952165</v>
      </c>
      <c r="BJ310" s="126"/>
      <c r="BK310" s="224" t="b">
        <f t="shared" si="74"/>
        <v>1</v>
      </c>
    </row>
    <row r="311" spans="1:63">
      <c r="A311" s="119" t="s">
        <v>336</v>
      </c>
      <c r="B311" s="31" t="s">
        <v>321</v>
      </c>
      <c r="C311" s="94">
        <v>-4</v>
      </c>
      <c r="D311" s="94">
        <v>25</v>
      </c>
      <c r="E311" s="94">
        <v>36</v>
      </c>
      <c r="F311" s="95">
        <v>-9</v>
      </c>
      <c r="G311" s="96">
        <v>48</v>
      </c>
      <c r="H311" s="95">
        <v>0</v>
      </c>
      <c r="I311" s="95">
        <v>0.7</v>
      </c>
      <c r="J311" s="95">
        <v>-15.999999999999998</v>
      </c>
      <c r="K311" s="95">
        <v>-0.80420500000000028</v>
      </c>
      <c r="L311" s="96">
        <v>-16.104205</v>
      </c>
      <c r="M311" s="95">
        <v>-15.257999999999999</v>
      </c>
      <c r="N311" s="95">
        <v>-10.129030662000002</v>
      </c>
      <c r="O311" s="95">
        <v>-8.6001315260000002</v>
      </c>
      <c r="P311" s="95">
        <v>-2.3720000000000003</v>
      </c>
      <c r="Q311" s="96">
        <v>-21.101162188000004</v>
      </c>
      <c r="R311" s="95">
        <v>2.8210000000000006</v>
      </c>
      <c r="S311" s="95">
        <v>11.524684897439998</v>
      </c>
      <c r="T311" s="95">
        <v>-9.9353632522037394</v>
      </c>
      <c r="U311" s="95">
        <v>12.401073470880821</v>
      </c>
      <c r="V311" s="96">
        <v>13.99039511611708</v>
      </c>
      <c r="W311" s="95">
        <v>-13.996533217500001</v>
      </c>
      <c r="X311" s="95">
        <v>-5.5115882099999993</v>
      </c>
      <c r="Y311" s="95">
        <v>-0.94199999999999995</v>
      </c>
      <c r="Z311" s="136">
        <v>-11.31326001</v>
      </c>
      <c r="AA311" s="96">
        <v>-17.76684822</v>
      </c>
      <c r="AB311" s="95">
        <v>81.41845635</v>
      </c>
      <c r="AC311" s="95">
        <v>-49.78202000000001</v>
      </c>
      <c r="AD311" s="95">
        <v>-4.5860190000000012</v>
      </c>
      <c r="AE311" s="95">
        <v>-20.214000000000002</v>
      </c>
      <c r="AF311" s="96">
        <v>-74.582039000000009</v>
      </c>
      <c r="AG311" s="95">
        <v>-5.1123290000000008</v>
      </c>
      <c r="AH311" s="95">
        <v>-5.8769860000000005</v>
      </c>
      <c r="AI311" s="95">
        <v>-3.823048</v>
      </c>
      <c r="AJ311" s="95">
        <v>2.5729554373056827</v>
      </c>
      <c r="AK311" s="96">
        <v>-7.1270785626943178</v>
      </c>
      <c r="AL311" s="95">
        <v>12.007200769999999</v>
      </c>
      <c r="AM311" s="95">
        <v>12.007200769999999</v>
      </c>
      <c r="AN311" s="95">
        <v>41.371833454899999</v>
      </c>
      <c r="AO311" s="95">
        <v>41.371833454899999</v>
      </c>
      <c r="AP311" s="95">
        <v>-10.39444473006</v>
      </c>
      <c r="AQ311" s="353">
        <v>-10.394444730060002</v>
      </c>
      <c r="AR311" s="95">
        <v>-27.701115438000002</v>
      </c>
      <c r="AS311" s="353">
        <f t="shared" si="75"/>
        <v>-27.701115438000002</v>
      </c>
      <c r="AT311" s="96">
        <v>15.283474056839994</v>
      </c>
      <c r="AU311" s="96">
        <v>15.283474056839994</v>
      </c>
      <c r="AV311" s="95">
        <v>-17.260089300969554</v>
      </c>
      <c r="AW311" s="95">
        <v>-0.58076225950457072</v>
      </c>
      <c r="AX311" s="95">
        <v>-1.0871345211007688</v>
      </c>
      <c r="AY311" s="95">
        <v>1.3080125242282112</v>
      </c>
      <c r="AZ311" s="95">
        <v>-17.619973557346682</v>
      </c>
      <c r="BA311" s="95">
        <v>1.4557734057227711</v>
      </c>
      <c r="BB311" s="95">
        <v>3.7131311390935045</v>
      </c>
      <c r="BC311" s="95">
        <v>-0.58544206302806534</v>
      </c>
      <c r="BD311" s="95">
        <v>1.3851634794537591</v>
      </c>
      <c r="BE311" s="94">
        <f>+BA311+BB311+BC311+BD311</f>
        <v>5.968625961241969</v>
      </c>
      <c r="BF311" s="95"/>
      <c r="BG311" s="165">
        <f t="shared" si="76"/>
        <v>5.8983345951576727E-2</v>
      </c>
      <c r="BH311" s="165"/>
      <c r="BI311" s="165"/>
      <c r="BJ311" s="126"/>
      <c r="BK311" s="224"/>
    </row>
    <row r="312" spans="1:63">
      <c r="A312" s="21"/>
      <c r="B312" s="84"/>
      <c r="C312" s="84"/>
      <c r="D312" s="84"/>
      <c r="E312" s="84"/>
      <c r="F312" s="84"/>
      <c r="G312" s="84"/>
      <c r="H312" s="84"/>
      <c r="I312" s="84"/>
      <c r="J312" s="159"/>
      <c r="K312" s="159"/>
      <c r="L312" s="84"/>
      <c r="M312" s="160"/>
      <c r="N312" s="160"/>
      <c r="O312" s="160"/>
      <c r="P312" s="160"/>
      <c r="Q312" s="84"/>
      <c r="R312" s="160"/>
      <c r="S312" s="160"/>
      <c r="T312" s="160"/>
      <c r="U312" s="160"/>
      <c r="V312" s="84"/>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25"/>
      <c r="AT312" s="160"/>
      <c r="AU312" s="160"/>
      <c r="AV312" s="160"/>
      <c r="AW312" s="160"/>
      <c r="AX312" s="160"/>
      <c r="AY312" s="160"/>
      <c r="AZ312" s="160"/>
      <c r="BA312" s="160"/>
      <c r="BB312" s="160"/>
      <c r="BC312" s="160"/>
      <c r="BD312" s="160"/>
      <c r="BE312" s="425"/>
      <c r="BF312" s="160"/>
      <c r="BG312" s="168"/>
      <c r="BH312" s="168"/>
      <c r="BI312" s="168"/>
      <c r="BJ312" s="126"/>
      <c r="BK312" s="224"/>
    </row>
    <row r="313" spans="1:63" ht="16.5" thickBot="1">
      <c r="A313" s="21"/>
      <c r="B313" s="115" t="s">
        <v>337</v>
      </c>
      <c r="C313" s="120"/>
      <c r="D313" s="120"/>
      <c r="E313" s="120"/>
      <c r="F313" s="120"/>
      <c r="G313" s="120"/>
      <c r="H313" s="120"/>
      <c r="I313" s="120"/>
      <c r="J313" s="120"/>
      <c r="K313" s="120"/>
      <c r="L313" s="120"/>
      <c r="M313" s="161"/>
      <c r="N313" s="161"/>
      <c r="O313" s="161"/>
      <c r="P313" s="161"/>
      <c r="Q313" s="120"/>
      <c r="R313" s="161"/>
      <c r="S313" s="161"/>
      <c r="T313" s="161"/>
      <c r="U313" s="161"/>
      <c r="V313" s="120"/>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518"/>
      <c r="BG313" s="378"/>
      <c r="BH313" s="378"/>
      <c r="BI313" s="521"/>
      <c r="BJ313" s="378"/>
      <c r="BK313" s="378"/>
    </row>
    <row r="314" spans="1:63">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8" t="s">
        <v>596</v>
      </c>
      <c r="AN314" s="131"/>
      <c r="AO314" s="158" t="s">
        <v>596</v>
      </c>
      <c r="AP314" s="131"/>
      <c r="AQ314" s="158" t="s">
        <v>596</v>
      </c>
      <c r="AR314" s="131"/>
      <c r="AS314" s="424" t="s">
        <v>596</v>
      </c>
      <c r="AT314" s="131"/>
      <c r="AU314" s="158" t="s">
        <v>596</v>
      </c>
      <c r="AV314" s="131"/>
      <c r="AW314" s="131"/>
      <c r="AX314" s="131"/>
      <c r="AY314" s="131"/>
      <c r="AZ314" s="131"/>
      <c r="BA314" s="131"/>
      <c r="BB314" s="131"/>
      <c r="BC314" s="131"/>
      <c r="BD314" s="131"/>
      <c r="BE314" s="410"/>
      <c r="BF314" s="131"/>
      <c r="BG314" s="168"/>
      <c r="BH314" s="168"/>
      <c r="BI314" s="168"/>
      <c r="BJ314" s="126"/>
      <c r="BK314" s="224"/>
    </row>
    <row r="315" spans="1:63" ht="25.5">
      <c r="A315" s="21"/>
      <c r="B315" s="117" t="s">
        <v>24</v>
      </c>
      <c r="C315" s="118" t="s">
        <v>100</v>
      </c>
      <c r="D315" s="118" t="s">
        <v>101</v>
      </c>
      <c r="E315" s="118" t="s">
        <v>102</v>
      </c>
      <c r="F315" s="118" t="s">
        <v>103</v>
      </c>
      <c r="G315" s="118" t="s">
        <v>104</v>
      </c>
      <c r="H315" s="118" t="s">
        <v>483</v>
      </c>
      <c r="I315" s="118" t="s">
        <v>484</v>
      </c>
      <c r="J315" s="118" t="s">
        <v>485</v>
      </c>
      <c r="K315" s="118" t="s">
        <v>486</v>
      </c>
      <c r="L315" s="118" t="s">
        <v>487</v>
      </c>
      <c r="M315" s="158" t="s">
        <v>488</v>
      </c>
      <c r="N315" s="158" t="s">
        <v>489</v>
      </c>
      <c r="O315" s="158" t="s">
        <v>490</v>
      </c>
      <c r="P315" s="158" t="s">
        <v>491</v>
      </c>
      <c r="Q315" s="118" t="s">
        <v>492</v>
      </c>
      <c r="R315" s="158" t="s">
        <v>493</v>
      </c>
      <c r="S315" s="158" t="s">
        <v>494</v>
      </c>
      <c r="T315" s="158" t="s">
        <v>495</v>
      </c>
      <c r="U315" s="158" t="s">
        <v>496</v>
      </c>
      <c r="V315" s="118" t="s">
        <v>497</v>
      </c>
      <c r="W315" s="158" t="s">
        <v>498</v>
      </c>
      <c r="X315" s="158" t="s">
        <v>499</v>
      </c>
      <c r="Y315" s="158" t="s">
        <v>500</v>
      </c>
      <c r="Z315" s="158" t="s">
        <v>501</v>
      </c>
      <c r="AA315" s="158" t="s">
        <v>502</v>
      </c>
      <c r="AB315" s="158" t="s">
        <v>503</v>
      </c>
      <c r="AC315" s="158" t="s">
        <v>504</v>
      </c>
      <c r="AD315" s="158" t="s">
        <v>505</v>
      </c>
      <c r="AE315" s="158" t="s">
        <v>506</v>
      </c>
      <c r="AF315" s="158" t="s">
        <v>507</v>
      </c>
      <c r="AG315" s="158" t="s">
        <v>508</v>
      </c>
      <c r="AH315" s="158" t="s">
        <v>509</v>
      </c>
      <c r="AI315" s="158" t="s">
        <v>510</v>
      </c>
      <c r="AJ315" s="158" t="s">
        <v>511</v>
      </c>
      <c r="AK315" s="158" t="s">
        <v>512</v>
      </c>
      <c r="AL315" s="158" t="s">
        <v>513</v>
      </c>
      <c r="AM315" s="158" t="s">
        <v>513</v>
      </c>
      <c r="AN315" s="158" t="s">
        <v>570</v>
      </c>
      <c r="AO315" s="158" t="s">
        <v>570</v>
      </c>
      <c r="AP315" s="158" t="s">
        <v>574</v>
      </c>
      <c r="AQ315" s="158" t="s">
        <v>574</v>
      </c>
      <c r="AR315" s="158" t="s">
        <v>599</v>
      </c>
      <c r="AS315" s="424" t="str">
        <f>AS293</f>
        <v>Q4-22
Stated</v>
      </c>
      <c r="AT315" s="158" t="s">
        <v>600</v>
      </c>
      <c r="AU315" s="158" t="s">
        <v>600</v>
      </c>
      <c r="AV315" s="158" t="s">
        <v>605</v>
      </c>
      <c r="AW315" s="158" t="s">
        <v>614</v>
      </c>
      <c r="AX315" s="158" t="s">
        <v>620</v>
      </c>
      <c r="AY315" s="158" t="s">
        <v>627</v>
      </c>
      <c r="AZ315" s="158" t="s">
        <v>628</v>
      </c>
      <c r="BA315" s="158" t="s">
        <v>647</v>
      </c>
      <c r="BB315" s="158" t="s">
        <v>644</v>
      </c>
      <c r="BC315" s="158" t="s">
        <v>654</v>
      </c>
      <c r="BD315" s="158" t="str">
        <f>BD$14</f>
        <v>Q4-24
Stated</v>
      </c>
      <c r="BE315" s="424" t="str">
        <f t="shared" ref="BE315" si="78">BE$14</f>
        <v>FY-2024
Stated</v>
      </c>
      <c r="BF315" s="158"/>
      <c r="BG315" s="379" t="str">
        <f>LEFT($AY:$AY,2)&amp;"/"&amp;LEFT(BD:BD,2)</f>
        <v>Q4/Q4</v>
      </c>
      <c r="BH315" s="379"/>
      <c r="BI315" s="379" t="str">
        <f>LEFT($AK:$AK,2)&amp;"/"&amp;LEFT(BE:BE,2)</f>
        <v>FY/FY</v>
      </c>
      <c r="BJ315" s="126"/>
      <c r="BK315" s="224"/>
    </row>
    <row r="316" spans="1:63">
      <c r="A316" s="21"/>
      <c r="B316" s="26"/>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10"/>
      <c r="AT316" s="131"/>
      <c r="AU316" s="131"/>
      <c r="AV316" s="131"/>
      <c r="AW316" s="131"/>
      <c r="AX316" s="131"/>
      <c r="AY316" s="131"/>
      <c r="AZ316" s="131"/>
      <c r="BA316" s="131"/>
      <c r="BB316" s="131"/>
      <c r="BC316" s="131"/>
      <c r="BD316" s="131"/>
      <c r="BE316" s="410"/>
      <c r="BF316" s="131"/>
      <c r="BG316" s="348"/>
      <c r="BH316" s="348"/>
      <c r="BI316" s="348"/>
      <c r="BJ316" s="126"/>
      <c r="BK316" s="224"/>
    </row>
    <row r="317" spans="1:63">
      <c r="A317" s="104" t="s">
        <v>338</v>
      </c>
      <c r="B317" s="39" t="s">
        <v>26</v>
      </c>
      <c r="C317" s="105">
        <v>677</v>
      </c>
      <c r="D317" s="105">
        <v>678</v>
      </c>
      <c r="E317" s="105">
        <v>388</v>
      </c>
      <c r="F317" s="105">
        <v>378</v>
      </c>
      <c r="G317" s="77">
        <v>2121</v>
      </c>
      <c r="H317" s="105">
        <v>508.69</v>
      </c>
      <c r="I317" s="105">
        <v>554.16899999999998</v>
      </c>
      <c r="J317" s="105">
        <v>655.87900000000002</v>
      </c>
      <c r="K317" s="143">
        <v>527.45399999999995</v>
      </c>
      <c r="L317" s="77">
        <v>2246.192</v>
      </c>
      <c r="M317" s="144">
        <v>641.65300000000002</v>
      </c>
      <c r="N317" s="144">
        <v>581.08199999999999</v>
      </c>
      <c r="O317" s="144">
        <v>532.44799999999998</v>
      </c>
      <c r="P317" s="144">
        <v>519.35199999999998</v>
      </c>
      <c r="Q317" s="77">
        <v>2274.5349999999999</v>
      </c>
      <c r="R317" s="144">
        <v>537.55499999999995</v>
      </c>
      <c r="S317" s="144">
        <v>623.19399999999996</v>
      </c>
      <c r="T317" s="144">
        <v>439.23500000000001</v>
      </c>
      <c r="U317" s="144">
        <v>385.42899999999997</v>
      </c>
      <c r="V317" s="77">
        <v>1985.413</v>
      </c>
      <c r="W317" s="144">
        <v>522.18499999999995</v>
      </c>
      <c r="X317" s="144">
        <v>561.73699999999997</v>
      </c>
      <c r="Y317" s="144">
        <v>540.64300000000003</v>
      </c>
      <c r="Z317" s="144">
        <v>567.67399999999998</v>
      </c>
      <c r="AA317" s="77">
        <v>2192.239</v>
      </c>
      <c r="AB317" s="144">
        <v>583.67100000000005</v>
      </c>
      <c r="AC317" s="144">
        <v>773.20899999999995</v>
      </c>
      <c r="AD317" s="144">
        <v>697.09100000000001</v>
      </c>
      <c r="AE317" s="144">
        <v>562.99400000000003</v>
      </c>
      <c r="AF317" s="77">
        <v>2616.9650000000001</v>
      </c>
      <c r="AG317" s="144">
        <v>716.13900000000001</v>
      </c>
      <c r="AH317" s="144">
        <v>608.59400000000005</v>
      </c>
      <c r="AI317" s="144">
        <v>555.36500000000001</v>
      </c>
      <c r="AJ317" s="144">
        <v>502.03300000000002</v>
      </c>
      <c r="AK317" s="77">
        <v>2382.1309999999999</v>
      </c>
      <c r="AL317" s="144">
        <v>657.42</v>
      </c>
      <c r="AM317" s="144">
        <v>657.42</v>
      </c>
      <c r="AN317" s="144">
        <v>835.87300000000005</v>
      </c>
      <c r="AO317" s="144">
        <v>835.87299999999993</v>
      </c>
      <c r="AP317" s="144">
        <v>534.13599999999997</v>
      </c>
      <c r="AQ317" s="359">
        <v>534.13600000000019</v>
      </c>
      <c r="AR317" s="144">
        <v>587.53899999999999</v>
      </c>
      <c r="AS317" s="359">
        <f t="shared" ref="AS317:AS333" si="79">AU317-AM317-AO317-AQ317</f>
        <v>587.53899999999953</v>
      </c>
      <c r="AT317" s="77">
        <v>2614.9679999999998</v>
      </c>
      <c r="AU317" s="77">
        <v>2614.9679999999998</v>
      </c>
      <c r="AV317" s="144">
        <v>933.11099999999999</v>
      </c>
      <c r="AW317" s="144">
        <v>759.57399999999996</v>
      </c>
      <c r="AX317" s="144">
        <v>662.04100000000005</v>
      </c>
      <c r="AY317" s="144">
        <v>598.20000000000005</v>
      </c>
      <c r="AZ317" s="77">
        <v>2952.9259999999999</v>
      </c>
      <c r="BA317" s="144">
        <v>924.58299999999997</v>
      </c>
      <c r="BB317" s="144">
        <v>884.13699999999994</v>
      </c>
      <c r="BC317" s="144">
        <v>723.02499999999998</v>
      </c>
      <c r="BD317" s="144">
        <v>673.26300000000003</v>
      </c>
      <c r="BE317" s="77">
        <v>3205.0079999999998</v>
      </c>
      <c r="BF317" s="514"/>
      <c r="BG317" s="165">
        <f t="shared" ref="BG317:BG333" si="80">IF(ISERROR($BD317/AY317),"ns",IF($BD317/AY317&gt;200%,"x"&amp;(ROUND($BD317/AY317,1)),IF($BD317/AY317&lt;0,"ns",$BD317/AY317-1)))</f>
        <v>0.12548144433299901</v>
      </c>
      <c r="BH317" s="165"/>
      <c r="BI317" s="165">
        <f t="shared" ref="BI317:BI332" si="81">IF(ISERROR($BE317/AZ317),"ns",IF($BE317/AZ317&gt;200%,"x"&amp;(ROUND($BE317/AZ317,1)),IF($BE317/AZ317&lt;0,"ns",$BE317/AZ317-1)))</f>
        <v>8.5366853080639293E-2</v>
      </c>
      <c r="BJ317" s="126"/>
      <c r="BK317" s="224" t="b">
        <f t="shared" ref="BK317:BK332" si="82">ROUND(BE317,1)=ROUND((BA317+BB317+BC317+BD317),1)</f>
        <v>1</v>
      </c>
    </row>
    <row r="318" spans="1:63">
      <c r="A318" s="106" t="s">
        <v>339</v>
      </c>
      <c r="B318" s="41" t="s">
        <v>340</v>
      </c>
      <c r="C318" s="107">
        <v>10</v>
      </c>
      <c r="D318" s="107">
        <v>57</v>
      </c>
      <c r="E318" s="107">
        <v>14</v>
      </c>
      <c r="F318" s="107">
        <v>-53</v>
      </c>
      <c r="G318" s="78">
        <v>28</v>
      </c>
      <c r="H318" s="107">
        <v>13</v>
      </c>
      <c r="I318" s="107">
        <v>-4</v>
      </c>
      <c r="J318" s="107">
        <v>-44</v>
      </c>
      <c r="K318" s="145">
        <v>-3.132602999999996</v>
      </c>
      <c r="L318" s="78">
        <v>-51.132602999999996</v>
      </c>
      <c r="M318" s="146">
        <v>-48.49</v>
      </c>
      <c r="N318" s="146">
        <v>-12.756</v>
      </c>
      <c r="O318" s="146">
        <v>-9.9278750772001004E-2</v>
      </c>
      <c r="P318" s="146">
        <v>-4.9240000000000004</v>
      </c>
      <c r="Q318" s="78">
        <v>-17.779278750772001</v>
      </c>
      <c r="R318" s="146">
        <v>4.9647185108776402</v>
      </c>
      <c r="S318" s="146">
        <v>10.291601708055699</v>
      </c>
      <c r="T318" s="146">
        <v>-7.6849999999999996</v>
      </c>
      <c r="U318" s="146">
        <v>14.641</v>
      </c>
      <c r="V318" s="78">
        <v>17.247601708055701</v>
      </c>
      <c r="W318" s="146">
        <v>-7.7566499999999996</v>
      </c>
      <c r="X318" s="146">
        <v>-4.5363841153351823</v>
      </c>
      <c r="Y318" s="146">
        <v>-2.64</v>
      </c>
      <c r="Z318" s="146">
        <v>-6</v>
      </c>
      <c r="AA318" s="78">
        <v>-13.176384115335182</v>
      </c>
      <c r="AB318" s="146">
        <v>-18.983493403725529</v>
      </c>
      <c r="AC318" s="146">
        <v>-6.788494</v>
      </c>
      <c r="AD318" s="146">
        <v>18.898682999999998</v>
      </c>
      <c r="AE318" s="146">
        <v>18.102136403725531</v>
      </c>
      <c r="AF318" s="78">
        <v>30.212325403725529</v>
      </c>
      <c r="AG318" s="146">
        <v>8.4770000000000003</v>
      </c>
      <c r="AH318" s="146">
        <v>-7.4817429999999998</v>
      </c>
      <c r="AI318" s="146">
        <v>3.8570670000890614</v>
      </c>
      <c r="AJ318" s="146">
        <v>0.91293636806177347</v>
      </c>
      <c r="AK318" s="78">
        <v>-2.7117396318491647</v>
      </c>
      <c r="AL318" s="146">
        <v>-30.534176611000003</v>
      </c>
      <c r="AM318" s="146">
        <v>-30.534176611000003</v>
      </c>
      <c r="AN318" s="146">
        <v>21.920011193166903</v>
      </c>
      <c r="AO318" s="146">
        <v>21.920011193166903</v>
      </c>
      <c r="AP318" s="146">
        <v>13.820625948485114</v>
      </c>
      <c r="AQ318" s="356">
        <v>13.820625948485112</v>
      </c>
      <c r="AR318" s="146">
        <v>-24.446643668918671</v>
      </c>
      <c r="AS318" s="356">
        <f t="shared" si="79"/>
        <v>-24.446643668918671</v>
      </c>
      <c r="AT318" s="78">
        <v>-19.240183138266659</v>
      </c>
      <c r="AU318" s="78">
        <v>-19.240183138266659</v>
      </c>
      <c r="AV318" s="146">
        <v>-7.8994411147003332</v>
      </c>
      <c r="AW318" s="146">
        <v>-14.844075440462202</v>
      </c>
      <c r="AX318" s="146">
        <v>2.1100077277199998</v>
      </c>
      <c r="AY318" s="146">
        <v>6.0157723941399963</v>
      </c>
      <c r="AZ318" s="78">
        <v>-14.617736433302539</v>
      </c>
      <c r="BA318" s="146">
        <v>5.3520000000000003</v>
      </c>
      <c r="BB318" s="146">
        <v>36.936659562350599</v>
      </c>
      <c r="BC318" s="146">
        <v>3.5598723843869009</v>
      </c>
      <c r="BD318" s="146">
        <v>-25.630550638696299</v>
      </c>
      <c r="BE318" s="78">
        <v>20.2179813080412</v>
      </c>
      <c r="BF318" s="164"/>
      <c r="BG318" s="165" t="str">
        <f t="shared" si="80"/>
        <v>ns</v>
      </c>
      <c r="BH318" s="165"/>
      <c r="BI318" s="165" t="str">
        <f t="shared" si="81"/>
        <v>ns</v>
      </c>
      <c r="BJ318" s="126"/>
      <c r="BK318" s="224" t="b">
        <f t="shared" si="82"/>
        <v>1</v>
      </c>
    </row>
    <row r="319" spans="1:63">
      <c r="A319" s="21" t="s">
        <v>341</v>
      </c>
      <c r="B319" s="29" t="s">
        <v>28</v>
      </c>
      <c r="C319" s="97">
        <v>-445</v>
      </c>
      <c r="D319" s="97">
        <v>-354</v>
      </c>
      <c r="E319" s="97">
        <v>-353</v>
      </c>
      <c r="F319" s="97">
        <v>-450</v>
      </c>
      <c r="G319" s="102">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2">
        <v>-449.29199999999992</v>
      </c>
      <c r="AR319" s="91">
        <v>-458.56799999999998</v>
      </c>
      <c r="AS319" s="414">
        <f t="shared" si="79"/>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s="91">
        <v>-525.83699999999999</v>
      </c>
      <c r="BE319" s="519">
        <v>-2057.79</v>
      </c>
      <c r="BF319" s="91"/>
      <c r="BG319" s="165">
        <f t="shared" si="80"/>
        <v>9.5210820538027541E-2</v>
      </c>
      <c r="BH319" s="165"/>
      <c r="BI319" s="165">
        <f t="shared" si="81"/>
        <v>-1.9491617894341173E-2</v>
      </c>
      <c r="BJ319" s="126"/>
      <c r="BK319" s="224" t="b">
        <f t="shared" si="82"/>
        <v>1</v>
      </c>
    </row>
    <row r="320" spans="1:63">
      <c r="A320" s="93" t="s">
        <v>342</v>
      </c>
      <c r="B320" s="31"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3">
        <v>0</v>
      </c>
      <c r="AR320" s="95">
        <v>0</v>
      </c>
      <c r="AS320" s="353">
        <f t="shared" si="79"/>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s="95">
        <v>0</v>
      </c>
      <c r="BE320" s="96">
        <v>0</v>
      </c>
      <c r="BF320" s="95"/>
      <c r="BG320" s="165" t="str">
        <f t="shared" si="80"/>
        <v>ns</v>
      </c>
      <c r="BH320" s="165"/>
      <c r="BI320" s="165">
        <f t="shared" si="81"/>
        <v>-1</v>
      </c>
      <c r="BJ320" s="126"/>
      <c r="BK320" s="224" t="b">
        <f t="shared" si="82"/>
        <v>1</v>
      </c>
    </row>
    <row r="321" spans="1:63">
      <c r="A321" s="21" t="s">
        <v>343</v>
      </c>
      <c r="B321" s="28" t="s">
        <v>32</v>
      </c>
      <c r="C321" s="60">
        <v>232</v>
      </c>
      <c r="D321" s="60">
        <v>324</v>
      </c>
      <c r="E321" s="60">
        <v>35</v>
      </c>
      <c r="F321" s="60">
        <v>-72</v>
      </c>
      <c r="G321" s="61">
        <v>519</v>
      </c>
      <c r="H321" s="60">
        <v>34.540999999999997</v>
      </c>
      <c r="I321" s="60">
        <v>170.96899999999999</v>
      </c>
      <c r="J321" s="74">
        <v>297.50299999999999</v>
      </c>
      <c r="K321" s="74">
        <v>133.18799999999999</v>
      </c>
      <c r="L321" s="61">
        <v>636.20100000000002</v>
      </c>
      <c r="M321" s="139">
        <v>145.548</v>
      </c>
      <c r="N321" s="139">
        <v>207.73500000000001</v>
      </c>
      <c r="O321" s="139">
        <v>163.197</v>
      </c>
      <c r="P321" s="139">
        <v>101.273</v>
      </c>
      <c r="Q321" s="61">
        <v>617.75300000000004</v>
      </c>
      <c r="R321" s="139">
        <v>54.036999999999999</v>
      </c>
      <c r="S321" s="139">
        <v>230.03299999999999</v>
      </c>
      <c r="T321" s="139">
        <v>60.524999999999999</v>
      </c>
      <c r="U321" s="139">
        <v>-18.853000000000002</v>
      </c>
      <c r="V321" s="61">
        <v>325.74200000000002</v>
      </c>
      <c r="W321" s="139">
        <v>-2.1030000000000002</v>
      </c>
      <c r="X321" s="139">
        <v>183.90600000000001</v>
      </c>
      <c r="Y321" s="139">
        <v>155.72900000000001</v>
      </c>
      <c r="Z321" s="139">
        <v>160.04300000000001</v>
      </c>
      <c r="AA321" s="61">
        <v>497.57499999999999</v>
      </c>
      <c r="AB321" s="139">
        <v>58.121000000000002</v>
      </c>
      <c r="AC321" s="139">
        <v>369.63799999999998</v>
      </c>
      <c r="AD321" s="139">
        <v>318.33800000000002</v>
      </c>
      <c r="AE321" s="139">
        <v>144.68700000000001</v>
      </c>
      <c r="AF321" s="61">
        <v>890.78399999999999</v>
      </c>
      <c r="AG321" s="139">
        <v>121.996</v>
      </c>
      <c r="AH321" s="139">
        <v>207.73400000000001</v>
      </c>
      <c r="AI321" s="139">
        <v>152.16499999999999</v>
      </c>
      <c r="AJ321" s="139">
        <v>54.732999999999997</v>
      </c>
      <c r="AK321" s="61">
        <v>536.62800000000004</v>
      </c>
      <c r="AL321" s="139">
        <v>-23.978000000000002</v>
      </c>
      <c r="AM321" s="139">
        <v>-23.978000000000002</v>
      </c>
      <c r="AN321" s="139">
        <v>405.36799999999999</v>
      </c>
      <c r="AO321" s="139">
        <v>405.36799999999999</v>
      </c>
      <c r="AP321" s="139">
        <v>84.843999999999994</v>
      </c>
      <c r="AQ321" s="287">
        <v>84.843999999999994</v>
      </c>
      <c r="AR321" s="139">
        <v>128.971</v>
      </c>
      <c r="AS321" s="287">
        <f t="shared" si="79"/>
        <v>128.971</v>
      </c>
      <c r="AT321" s="61">
        <v>595.20500000000004</v>
      </c>
      <c r="AU321" s="61">
        <v>595.20500000000004</v>
      </c>
      <c r="AV321" s="139">
        <v>247.27199999999999</v>
      </c>
      <c r="AW321" s="139">
        <v>286.05099999999999</v>
      </c>
      <c r="AX321" s="139">
        <v>202.83</v>
      </c>
      <c r="AY321" s="139">
        <v>118.07599999999999</v>
      </c>
      <c r="AZ321" s="61">
        <v>854.22900000000004</v>
      </c>
      <c r="BA321" s="139">
        <v>386.11500000000001</v>
      </c>
      <c r="BB321" s="139">
        <v>398.733</v>
      </c>
      <c r="BC321" s="139">
        <v>214.94399999999999</v>
      </c>
      <c r="BD321" s="139">
        <v>147.42599999999999</v>
      </c>
      <c r="BE321" s="61">
        <v>1147.2180000000001</v>
      </c>
      <c r="BF321" s="512"/>
      <c r="BG321" s="165">
        <f t="shared" si="80"/>
        <v>0.24856871845252204</v>
      </c>
      <c r="BH321" s="165"/>
      <c r="BI321" s="165">
        <f t="shared" si="81"/>
        <v>0.34298648254742004</v>
      </c>
      <c r="BJ321" s="126"/>
      <c r="BK321" s="224" t="b">
        <f t="shared" si="82"/>
        <v>1</v>
      </c>
    </row>
    <row r="322" spans="1:63">
      <c r="A322" s="21" t="s">
        <v>344</v>
      </c>
      <c r="B322" s="29" t="s">
        <v>34</v>
      </c>
      <c r="C322" s="97">
        <v>-2</v>
      </c>
      <c r="D322" s="97">
        <v>-33</v>
      </c>
      <c r="E322" s="97">
        <v>1</v>
      </c>
      <c r="F322" s="97">
        <v>-42</v>
      </c>
      <c r="G322" s="102">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2">
        <v>39.407000000000004</v>
      </c>
      <c r="AR322" s="91">
        <v>16.855</v>
      </c>
      <c r="AS322" s="414">
        <f t="shared" si="79"/>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s="91">
        <v>2.7029999999999998</v>
      </c>
      <c r="BE322" s="519">
        <v>3.206</v>
      </c>
      <c r="BF322" s="91"/>
      <c r="BG322" s="165" t="str">
        <f t="shared" si="80"/>
        <v>ns</v>
      </c>
      <c r="BH322" s="165"/>
      <c r="BI322" s="165">
        <f t="shared" si="81"/>
        <v>-0.74341736694677873</v>
      </c>
      <c r="BJ322" s="126"/>
      <c r="BK322" s="224" t="b">
        <f t="shared" si="82"/>
        <v>1</v>
      </c>
    </row>
    <row r="323" spans="1:63">
      <c r="A323" s="93" t="s">
        <v>345</v>
      </c>
      <c r="B323" s="31"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3">
        <v>0</v>
      </c>
      <c r="AR323" s="95">
        <v>0</v>
      </c>
      <c r="AS323" s="353">
        <f t="shared" si="79"/>
        <v>0</v>
      </c>
      <c r="AT323" s="96">
        <v>0</v>
      </c>
      <c r="AU323" s="96">
        <v>0</v>
      </c>
      <c r="AV323" s="95">
        <v>0</v>
      </c>
      <c r="AW323" s="95">
        <v>0</v>
      </c>
      <c r="AX323" s="95">
        <v>0</v>
      </c>
      <c r="AY323" s="95">
        <v>0</v>
      </c>
      <c r="AZ323" s="96">
        <v>0</v>
      </c>
      <c r="BA323" s="95">
        <v>0</v>
      </c>
      <c r="BB323" s="95">
        <v>0</v>
      </c>
      <c r="BC323" s="95">
        <v>0</v>
      </c>
      <c r="BD323" s="95">
        <v>0</v>
      </c>
      <c r="BE323" s="96">
        <v>0</v>
      </c>
      <c r="BF323" s="95"/>
      <c r="BG323" s="165" t="str">
        <f t="shared" si="80"/>
        <v>ns</v>
      </c>
      <c r="BH323" s="165"/>
      <c r="BI323" s="165" t="str">
        <f t="shared" si="81"/>
        <v>ns</v>
      </c>
      <c r="BJ323" s="126"/>
      <c r="BK323" s="224" t="b">
        <f t="shared" si="82"/>
        <v>1</v>
      </c>
    </row>
    <row r="324" spans="1:63">
      <c r="A324" s="21" t="s">
        <v>346</v>
      </c>
      <c r="B324" s="29" t="s">
        <v>38</v>
      </c>
      <c r="C324" s="97">
        <v>0</v>
      </c>
      <c r="D324" s="97">
        <v>0</v>
      </c>
      <c r="E324" s="97">
        <v>0</v>
      </c>
      <c r="F324" s="97">
        <v>0</v>
      </c>
      <c r="G324" s="102">
        <v>0</v>
      </c>
      <c r="H324" s="97">
        <v>0</v>
      </c>
      <c r="I324" s="97">
        <v>0</v>
      </c>
      <c r="J324" s="72">
        <v>0</v>
      </c>
      <c r="K324" s="72">
        <v>0</v>
      </c>
      <c r="L324" s="102">
        <v>0</v>
      </c>
      <c r="M324" s="136">
        <v>0</v>
      </c>
      <c r="N324" s="136">
        <v>0</v>
      </c>
      <c r="O324" s="136">
        <v>0</v>
      </c>
      <c r="P324" s="136">
        <v>0</v>
      </c>
      <c r="Q324" s="102">
        <v>0</v>
      </c>
      <c r="R324" s="136">
        <v>0</v>
      </c>
      <c r="S324" s="136">
        <v>0</v>
      </c>
      <c r="T324" s="136">
        <v>0</v>
      </c>
      <c r="U324" s="136">
        <v>0</v>
      </c>
      <c r="V324" s="102">
        <v>0</v>
      </c>
      <c r="W324" s="136">
        <v>0</v>
      </c>
      <c r="X324" s="136">
        <v>0</v>
      </c>
      <c r="Y324" s="136">
        <v>0</v>
      </c>
      <c r="Z324" s="136">
        <v>0</v>
      </c>
      <c r="AA324" s="102">
        <v>0</v>
      </c>
      <c r="AB324" s="136">
        <v>0</v>
      </c>
      <c r="AC324" s="136">
        <v>0</v>
      </c>
      <c r="AD324" s="136">
        <v>0</v>
      </c>
      <c r="AE324" s="136">
        <v>0</v>
      </c>
      <c r="AF324" s="102">
        <v>0</v>
      </c>
      <c r="AG324" s="136">
        <v>0</v>
      </c>
      <c r="AH324" s="136">
        <v>0</v>
      </c>
      <c r="AI324" s="136">
        <v>0</v>
      </c>
      <c r="AJ324" s="136">
        <v>0</v>
      </c>
      <c r="AK324" s="102">
        <v>0</v>
      </c>
      <c r="AL324" s="136">
        <v>0</v>
      </c>
      <c r="AM324" s="136">
        <v>0</v>
      </c>
      <c r="AN324" s="136">
        <v>0</v>
      </c>
      <c r="AO324" s="136">
        <v>0</v>
      </c>
      <c r="AP324" s="136">
        <v>0</v>
      </c>
      <c r="AQ324" s="286">
        <v>0</v>
      </c>
      <c r="AR324" s="136">
        <v>0</v>
      </c>
      <c r="AS324" s="286">
        <f t="shared" si="79"/>
        <v>0</v>
      </c>
      <c r="AT324" s="102">
        <v>0</v>
      </c>
      <c r="AU324" s="102">
        <v>0</v>
      </c>
      <c r="AV324" s="136">
        <v>0</v>
      </c>
      <c r="AW324" s="136">
        <v>0</v>
      </c>
      <c r="AX324" s="136">
        <v>0</v>
      </c>
      <c r="AY324" s="136">
        <v>0</v>
      </c>
      <c r="AZ324" s="102">
        <v>0</v>
      </c>
      <c r="BA324" s="136">
        <v>0</v>
      </c>
      <c r="BB324" s="136">
        <v>0</v>
      </c>
      <c r="BC324" s="136">
        <v>0</v>
      </c>
      <c r="BD324" s="136">
        <v>0</v>
      </c>
      <c r="BE324" s="63">
        <v>0</v>
      </c>
      <c r="BF324" s="136"/>
      <c r="BG324" s="165" t="str">
        <f t="shared" si="80"/>
        <v>ns</v>
      </c>
      <c r="BH324" s="165"/>
      <c r="BI324" s="165" t="str">
        <f t="shared" si="81"/>
        <v>ns</v>
      </c>
      <c r="BJ324" s="126"/>
      <c r="BK324" s="224" t="b">
        <f t="shared" si="82"/>
        <v>1</v>
      </c>
    </row>
    <row r="325" spans="1:63">
      <c r="A325" s="21" t="s">
        <v>347</v>
      </c>
      <c r="B325" s="29" t="s">
        <v>40</v>
      </c>
      <c r="C325" s="97">
        <v>0</v>
      </c>
      <c r="D325" s="97">
        <v>0</v>
      </c>
      <c r="E325" s="97">
        <v>0</v>
      </c>
      <c r="F325" s="97">
        <v>0</v>
      </c>
      <c r="G325" s="102">
        <v>0</v>
      </c>
      <c r="H325" s="97">
        <v>0</v>
      </c>
      <c r="I325" s="97">
        <v>0.26500000000000001</v>
      </c>
      <c r="J325" s="72">
        <v>-3.3000000000000002E-2</v>
      </c>
      <c r="K325" s="72">
        <v>2.7E-2</v>
      </c>
      <c r="L325" s="102">
        <v>0.25900000000000001</v>
      </c>
      <c r="M325" s="136">
        <v>0</v>
      </c>
      <c r="N325" s="136">
        <v>0</v>
      </c>
      <c r="O325" s="136">
        <v>0</v>
      </c>
      <c r="P325" s="136">
        <v>0.182</v>
      </c>
      <c r="Q325" s="102">
        <v>0.182</v>
      </c>
      <c r="R325" s="136">
        <v>0</v>
      </c>
      <c r="S325" s="136">
        <v>0</v>
      </c>
      <c r="T325" s="136">
        <v>0</v>
      </c>
      <c r="U325" s="136">
        <v>0</v>
      </c>
      <c r="V325" s="102">
        <v>0</v>
      </c>
      <c r="W325" s="136">
        <v>1.853</v>
      </c>
      <c r="X325" s="136">
        <v>6.0000000000000001E-3</v>
      </c>
      <c r="Y325" s="136">
        <v>7.6999999999999999E-2</v>
      </c>
      <c r="Z325" s="136">
        <v>0</v>
      </c>
      <c r="AA325" s="102">
        <v>1.9359999999999999</v>
      </c>
      <c r="AB325" s="136">
        <v>7.0000000000000001E-3</v>
      </c>
      <c r="AC325" s="136">
        <v>4.0000000000000001E-3</v>
      </c>
      <c r="AD325" s="136">
        <v>0</v>
      </c>
      <c r="AE325" s="136">
        <v>-1.0999999999999999E-2</v>
      </c>
      <c r="AF325" s="102">
        <v>0</v>
      </c>
      <c r="AG325" s="136">
        <v>6.8000000000000005E-2</v>
      </c>
      <c r="AH325" s="136">
        <v>3.0000000000000001E-3</v>
      </c>
      <c r="AI325" s="136">
        <v>0</v>
      </c>
      <c r="AJ325" s="136">
        <v>0.19500000000000001</v>
      </c>
      <c r="AK325" s="102">
        <v>0.26600000000000001</v>
      </c>
      <c r="AL325" s="136">
        <v>0</v>
      </c>
      <c r="AM325" s="136">
        <v>0</v>
      </c>
      <c r="AN325" s="136">
        <v>0</v>
      </c>
      <c r="AO325" s="136">
        <v>0</v>
      </c>
      <c r="AP325" s="136">
        <v>0</v>
      </c>
      <c r="AQ325" s="286">
        <v>0</v>
      </c>
      <c r="AR325" s="136">
        <v>0</v>
      </c>
      <c r="AS325" s="286">
        <f t="shared" si="79"/>
        <v>0</v>
      </c>
      <c r="AT325" s="102">
        <v>0</v>
      </c>
      <c r="AU325" s="102">
        <v>0</v>
      </c>
      <c r="AV325" s="136">
        <v>0</v>
      </c>
      <c r="AW325" s="136">
        <v>0</v>
      </c>
      <c r="AX325" s="136">
        <v>0</v>
      </c>
      <c r="AY325" s="136">
        <v>0</v>
      </c>
      <c r="AZ325" s="102">
        <v>0</v>
      </c>
      <c r="BA325" s="136">
        <v>0.12</v>
      </c>
      <c r="BB325" s="136">
        <v>0</v>
      </c>
      <c r="BC325" s="136">
        <v>-3.0000000000000001E-3</v>
      </c>
      <c r="BD325" s="136">
        <v>0</v>
      </c>
      <c r="BE325" s="63">
        <v>0.11700000000000001</v>
      </c>
      <c r="BF325" s="136"/>
      <c r="BG325" s="165" t="str">
        <f t="shared" si="80"/>
        <v>ns</v>
      </c>
      <c r="BH325" s="165"/>
      <c r="BI325" s="165" t="str">
        <f t="shared" si="81"/>
        <v>ns</v>
      </c>
      <c r="BJ325" s="126"/>
      <c r="BK325" s="224" t="b">
        <f t="shared" si="82"/>
        <v>1</v>
      </c>
    </row>
    <row r="326" spans="1:63">
      <c r="A326" s="21" t="s">
        <v>348</v>
      </c>
      <c r="B326" s="29" t="s">
        <v>42</v>
      </c>
      <c r="C326" s="97">
        <v>0</v>
      </c>
      <c r="D326" s="97">
        <v>0</v>
      </c>
      <c r="E326" s="97">
        <v>0</v>
      </c>
      <c r="F326" s="97">
        <v>0</v>
      </c>
      <c r="G326" s="102">
        <v>0</v>
      </c>
      <c r="H326" s="97">
        <v>0</v>
      </c>
      <c r="I326" s="97">
        <v>0</v>
      </c>
      <c r="J326" s="72">
        <v>0</v>
      </c>
      <c r="K326" s="72">
        <v>0</v>
      </c>
      <c r="L326" s="102">
        <v>0</v>
      </c>
      <c r="M326" s="136">
        <v>0</v>
      </c>
      <c r="N326" s="136">
        <v>0</v>
      </c>
      <c r="O326" s="136">
        <v>0</v>
      </c>
      <c r="P326" s="136">
        <v>0</v>
      </c>
      <c r="Q326" s="102">
        <v>0</v>
      </c>
      <c r="R326" s="136">
        <v>0</v>
      </c>
      <c r="S326" s="136">
        <v>0</v>
      </c>
      <c r="T326" s="136">
        <v>0</v>
      </c>
      <c r="U326" s="136">
        <v>0</v>
      </c>
      <c r="V326" s="102">
        <v>0</v>
      </c>
      <c r="W326" s="136">
        <v>0</v>
      </c>
      <c r="X326" s="136">
        <v>0</v>
      </c>
      <c r="Y326" s="136">
        <v>0</v>
      </c>
      <c r="Z326" s="136">
        <v>0</v>
      </c>
      <c r="AA326" s="102">
        <v>0</v>
      </c>
      <c r="AB326" s="136">
        <v>0</v>
      </c>
      <c r="AC326" s="136">
        <v>0</v>
      </c>
      <c r="AD326" s="136">
        <v>0</v>
      </c>
      <c r="AE326" s="136">
        <v>0</v>
      </c>
      <c r="AF326" s="102">
        <v>0</v>
      </c>
      <c r="AG326" s="136">
        <v>0</v>
      </c>
      <c r="AH326" s="136">
        <v>0</v>
      </c>
      <c r="AI326" s="136">
        <v>0</v>
      </c>
      <c r="AJ326" s="136">
        <v>0</v>
      </c>
      <c r="AK326" s="102">
        <v>0</v>
      </c>
      <c r="AL326" s="136">
        <v>0</v>
      </c>
      <c r="AM326" s="136">
        <v>0</v>
      </c>
      <c r="AN326" s="136">
        <v>0</v>
      </c>
      <c r="AO326" s="136">
        <v>0</v>
      </c>
      <c r="AP326" s="136">
        <v>0</v>
      </c>
      <c r="AQ326" s="286">
        <v>0</v>
      </c>
      <c r="AR326" s="136">
        <v>0</v>
      </c>
      <c r="AS326" s="286">
        <f t="shared" si="79"/>
        <v>0</v>
      </c>
      <c r="AT326" s="102">
        <v>0</v>
      </c>
      <c r="AU326" s="102">
        <v>0</v>
      </c>
      <c r="AV326" s="136">
        <v>0</v>
      </c>
      <c r="AW326" s="136">
        <v>0</v>
      </c>
      <c r="AX326" s="136">
        <v>0</v>
      </c>
      <c r="AY326" s="136">
        <v>0</v>
      </c>
      <c r="AZ326" s="102">
        <v>0</v>
      </c>
      <c r="BA326" s="136">
        <v>0</v>
      </c>
      <c r="BB326" s="136">
        <v>0</v>
      </c>
      <c r="BC326" s="136">
        <v>0</v>
      </c>
      <c r="BD326" s="136">
        <v>0</v>
      </c>
      <c r="BE326" s="63">
        <v>0</v>
      </c>
      <c r="BF326" s="136"/>
      <c r="BG326" s="165" t="str">
        <f t="shared" si="80"/>
        <v>ns</v>
      </c>
      <c r="BH326" s="165"/>
      <c r="BI326" s="165" t="str">
        <f t="shared" si="81"/>
        <v>ns</v>
      </c>
      <c r="BJ326" s="126"/>
      <c r="BK326" s="224" t="b">
        <f t="shared" si="82"/>
        <v>1</v>
      </c>
    </row>
    <row r="327" spans="1:63">
      <c r="A327" s="21" t="s">
        <v>349</v>
      </c>
      <c r="B327" s="28" t="s">
        <v>44</v>
      </c>
      <c r="C327" s="60">
        <v>230</v>
      </c>
      <c r="D327" s="60">
        <v>291</v>
      </c>
      <c r="E327" s="60">
        <v>36</v>
      </c>
      <c r="F327" s="60">
        <v>-114</v>
      </c>
      <c r="G327" s="61">
        <v>443</v>
      </c>
      <c r="H327" s="60">
        <v>24.082999999999998</v>
      </c>
      <c r="I327" s="60">
        <v>140.73400000000001</v>
      </c>
      <c r="J327" s="74">
        <v>308.76100000000002</v>
      </c>
      <c r="K327" s="74">
        <v>117.532</v>
      </c>
      <c r="L327" s="61">
        <v>591.11</v>
      </c>
      <c r="M327" s="139">
        <v>139.274</v>
      </c>
      <c r="N327" s="139">
        <v>200.35400000000001</v>
      </c>
      <c r="O327" s="139">
        <v>126.274</v>
      </c>
      <c r="P327" s="139">
        <v>93.628</v>
      </c>
      <c r="Q327" s="61">
        <v>559.53</v>
      </c>
      <c r="R327" s="139">
        <v>44.023000000000003</v>
      </c>
      <c r="S327" s="139">
        <v>224.77199999999999</v>
      </c>
      <c r="T327" s="139">
        <v>44.432000000000002</v>
      </c>
      <c r="U327" s="139">
        <v>-9.3350000000000009</v>
      </c>
      <c r="V327" s="61">
        <v>303.892</v>
      </c>
      <c r="W327" s="139">
        <v>8.0760000000000005</v>
      </c>
      <c r="X327" s="139">
        <v>155.697</v>
      </c>
      <c r="Y327" s="139">
        <v>148.321</v>
      </c>
      <c r="Z327" s="139">
        <v>163.75899999999999</v>
      </c>
      <c r="AA327" s="61">
        <v>475.85300000000001</v>
      </c>
      <c r="AB327" s="139">
        <v>38.622999999999998</v>
      </c>
      <c r="AC327" s="139">
        <v>343.16500000000002</v>
      </c>
      <c r="AD327" s="139">
        <v>323.46199999999999</v>
      </c>
      <c r="AE327" s="139">
        <v>158.315</v>
      </c>
      <c r="AF327" s="61">
        <v>863.56500000000005</v>
      </c>
      <c r="AG327" s="139">
        <v>135.41399999999999</v>
      </c>
      <c r="AH327" s="139">
        <v>212.47499999999999</v>
      </c>
      <c r="AI327" s="139">
        <v>150.732</v>
      </c>
      <c r="AJ327" s="139">
        <v>65.311000000000007</v>
      </c>
      <c r="AK327" s="61">
        <v>563.93200000000002</v>
      </c>
      <c r="AL327" s="139">
        <v>-20.056999999999999</v>
      </c>
      <c r="AM327" s="139">
        <v>-20.056999999999999</v>
      </c>
      <c r="AN327" s="139">
        <v>408.76799999999997</v>
      </c>
      <c r="AO327" s="139">
        <v>408.76800000000003</v>
      </c>
      <c r="AP327" s="139">
        <v>124.251</v>
      </c>
      <c r="AQ327" s="287">
        <v>124.25099999999998</v>
      </c>
      <c r="AR327" s="139">
        <v>145.82599999999999</v>
      </c>
      <c r="AS327" s="287">
        <f t="shared" si="79"/>
        <v>145.82600000000002</v>
      </c>
      <c r="AT327" s="61">
        <v>658.78800000000001</v>
      </c>
      <c r="AU327" s="61">
        <v>658.78800000000001</v>
      </c>
      <c r="AV327" s="139">
        <v>234.18199999999999</v>
      </c>
      <c r="AW327" s="139">
        <v>327.88</v>
      </c>
      <c r="AX327" s="139">
        <v>217.489</v>
      </c>
      <c r="AY327" s="139">
        <v>87.173000000000002</v>
      </c>
      <c r="AZ327" s="61">
        <v>866.72400000000005</v>
      </c>
      <c r="BA327" s="139">
        <v>386.892</v>
      </c>
      <c r="BB327" s="139">
        <v>406.5</v>
      </c>
      <c r="BC327" s="139">
        <v>207.02</v>
      </c>
      <c r="BD327" s="139">
        <v>150.12899999999999</v>
      </c>
      <c r="BE327" s="61">
        <v>1150.5409999999999</v>
      </c>
      <c r="BF327" s="512"/>
      <c r="BG327" s="165">
        <f t="shared" si="80"/>
        <v>0.72219609282690733</v>
      </c>
      <c r="BH327" s="165"/>
      <c r="BI327" s="165">
        <f t="shared" si="81"/>
        <v>0.32745949114135509</v>
      </c>
      <c r="BJ327" s="126"/>
      <c r="BK327" s="224" t="b">
        <f t="shared" si="82"/>
        <v>1</v>
      </c>
    </row>
    <row r="328" spans="1:63">
      <c r="A328" s="21" t="s">
        <v>350</v>
      </c>
      <c r="B328" s="29" t="s">
        <v>46</v>
      </c>
      <c r="C328" s="97">
        <v>-90</v>
      </c>
      <c r="D328" s="97">
        <v>-91</v>
      </c>
      <c r="E328" s="97">
        <v>-16</v>
      </c>
      <c r="F328" s="97">
        <v>39</v>
      </c>
      <c r="G328" s="102">
        <v>-158</v>
      </c>
      <c r="H328" s="97">
        <v>-28.199000000000002</v>
      </c>
      <c r="I328" s="97">
        <v>-41.256999999999998</v>
      </c>
      <c r="J328" s="72">
        <v>-51.475999999999999</v>
      </c>
      <c r="K328" s="72">
        <v>-51.531999999999996</v>
      </c>
      <c r="L328" s="102">
        <v>-172.464</v>
      </c>
      <c r="M328" s="136">
        <v>-48.713999999999999</v>
      </c>
      <c r="N328" s="136">
        <v>-57.792999999999999</v>
      </c>
      <c r="O328" s="136">
        <v>-36.082000000000001</v>
      </c>
      <c r="P328" s="136">
        <v>-22.341000000000001</v>
      </c>
      <c r="Q328" s="102">
        <v>-164.93</v>
      </c>
      <c r="R328" s="136">
        <v>-35.354999999999997</v>
      </c>
      <c r="S328" s="136">
        <v>-43.813000000000002</v>
      </c>
      <c r="T328" s="136">
        <v>-17.474</v>
      </c>
      <c r="U328" s="136">
        <v>16.844000000000001</v>
      </c>
      <c r="V328" s="102">
        <v>-79.798000000000002</v>
      </c>
      <c r="W328" s="136">
        <v>-26.462</v>
      </c>
      <c r="X328" s="136">
        <v>-23.91</v>
      </c>
      <c r="Y328" s="136">
        <v>-22.811</v>
      </c>
      <c r="Z328" s="136">
        <v>-42.026000000000003</v>
      </c>
      <c r="AA328" s="102">
        <v>-115.209</v>
      </c>
      <c r="AB328" s="136">
        <v>-31.355</v>
      </c>
      <c r="AC328" s="136">
        <v>-108.217</v>
      </c>
      <c r="AD328" s="136">
        <v>-86.477999999999994</v>
      </c>
      <c r="AE328" s="136">
        <v>-23.391999999999999</v>
      </c>
      <c r="AF328" s="102">
        <v>-249.44200000000001</v>
      </c>
      <c r="AG328" s="136">
        <v>-71.828999999999994</v>
      </c>
      <c r="AH328" s="136">
        <v>-55.697000000000003</v>
      </c>
      <c r="AI328" s="136">
        <v>-27.074999999999999</v>
      </c>
      <c r="AJ328" s="136">
        <v>-2.052</v>
      </c>
      <c r="AK328" s="102">
        <v>-156.65299999999999</v>
      </c>
      <c r="AL328" s="136">
        <v>-50.645000000000003</v>
      </c>
      <c r="AM328" s="136">
        <v>-50.645000000000003</v>
      </c>
      <c r="AN328" s="136">
        <v>-56.228000000000002</v>
      </c>
      <c r="AO328" s="136">
        <v>-56.228000000000002</v>
      </c>
      <c r="AP328" s="136">
        <v>-21.53</v>
      </c>
      <c r="AQ328" s="286">
        <v>-21.529999999999987</v>
      </c>
      <c r="AR328" s="136">
        <v>-31.818000000000001</v>
      </c>
      <c r="AS328" s="286">
        <f t="shared" si="79"/>
        <v>-31.818000000000005</v>
      </c>
      <c r="AT328" s="102">
        <v>-160.221</v>
      </c>
      <c r="AU328" s="102">
        <v>-160.221</v>
      </c>
      <c r="AV328" s="136">
        <v>-87.138999999999996</v>
      </c>
      <c r="AW328" s="136">
        <v>-39.164999999999999</v>
      </c>
      <c r="AX328" s="136">
        <v>-64.272999999999996</v>
      </c>
      <c r="AY328" s="136">
        <v>-88.866</v>
      </c>
      <c r="AZ328" s="102">
        <v>-279.44299999999998</v>
      </c>
      <c r="BA328" s="136">
        <v>-100.00700000000001</v>
      </c>
      <c r="BB328" s="136">
        <v>-91.56</v>
      </c>
      <c r="BC328" s="136">
        <v>-67.823999999999998</v>
      </c>
      <c r="BD328" s="136">
        <v>-35.143000000000001</v>
      </c>
      <c r="BE328" s="63">
        <v>-294.53399999999999</v>
      </c>
      <c r="BF328" s="136"/>
      <c r="BG328" s="165">
        <f t="shared" si="80"/>
        <v>-0.60453941890036678</v>
      </c>
      <c r="BH328" s="165"/>
      <c r="BI328" s="165">
        <f t="shared" si="81"/>
        <v>5.4003857674015832E-2</v>
      </c>
      <c r="BJ328" s="126"/>
      <c r="BK328" s="224" t="b">
        <f t="shared" si="82"/>
        <v>1</v>
      </c>
    </row>
    <row r="329" spans="1:63">
      <c r="A329" s="21" t="s">
        <v>351</v>
      </c>
      <c r="B329" s="29" t="s">
        <v>48</v>
      </c>
      <c r="C329" s="97">
        <v>0</v>
      </c>
      <c r="D329" s="97">
        <v>-1</v>
      </c>
      <c r="E329" s="97">
        <v>-1</v>
      </c>
      <c r="F329" s="97">
        <v>0</v>
      </c>
      <c r="G329" s="102">
        <v>-2</v>
      </c>
      <c r="H329" s="97">
        <v>-9.0999999999999998E-2</v>
      </c>
      <c r="I329" s="97">
        <v>11.255000000000001</v>
      </c>
      <c r="J329" s="72">
        <v>-0.35699999999999998</v>
      </c>
      <c r="K329" s="72">
        <v>0.09</v>
      </c>
      <c r="L329" s="102">
        <v>10.897</v>
      </c>
      <c r="M329" s="136">
        <v>0</v>
      </c>
      <c r="N329" s="136">
        <v>0</v>
      </c>
      <c r="O329" s="136">
        <v>0</v>
      </c>
      <c r="P329" s="136">
        <v>0</v>
      </c>
      <c r="Q329" s="102">
        <v>0</v>
      </c>
      <c r="R329" s="136">
        <v>0</v>
      </c>
      <c r="S329" s="136">
        <v>0</v>
      </c>
      <c r="T329" s="136">
        <v>0</v>
      </c>
      <c r="U329" s="136">
        <v>0</v>
      </c>
      <c r="V329" s="102">
        <v>0</v>
      </c>
      <c r="W329" s="136">
        <v>0</v>
      </c>
      <c r="X329" s="136">
        <v>0</v>
      </c>
      <c r="Y329" s="136">
        <v>0</v>
      </c>
      <c r="Z329" s="136">
        <v>0</v>
      </c>
      <c r="AA329" s="102">
        <v>0</v>
      </c>
      <c r="AB329" s="136">
        <v>0</v>
      </c>
      <c r="AC329" s="136">
        <v>0</v>
      </c>
      <c r="AD329" s="136">
        <v>0</v>
      </c>
      <c r="AE329" s="136">
        <v>0</v>
      </c>
      <c r="AF329" s="102">
        <v>0</v>
      </c>
      <c r="AG329" s="136">
        <v>0</v>
      </c>
      <c r="AH329" s="136">
        <v>0</v>
      </c>
      <c r="AI329" s="136">
        <v>0</v>
      </c>
      <c r="AJ329" s="136">
        <v>0</v>
      </c>
      <c r="AK329" s="102">
        <v>0</v>
      </c>
      <c r="AL329" s="136">
        <v>0</v>
      </c>
      <c r="AM329" s="136">
        <v>0</v>
      </c>
      <c r="AN329" s="136">
        <v>0</v>
      </c>
      <c r="AO329" s="136">
        <v>0</v>
      </c>
      <c r="AP329" s="136">
        <v>-1.0609999999999999</v>
      </c>
      <c r="AQ329" s="286">
        <v>-1.0609999999999999</v>
      </c>
      <c r="AR329" s="136">
        <v>1.0609999999999999</v>
      </c>
      <c r="AS329" s="286">
        <f t="shared" si="79"/>
        <v>1.0609999999999999</v>
      </c>
      <c r="AT329" s="102">
        <v>0</v>
      </c>
      <c r="AU329" s="102">
        <v>0</v>
      </c>
      <c r="AV329" s="136">
        <v>0</v>
      </c>
      <c r="AW329" s="136">
        <v>0</v>
      </c>
      <c r="AX329" s="136">
        <v>0</v>
      </c>
      <c r="AY329" s="136">
        <v>0</v>
      </c>
      <c r="AZ329" s="102">
        <v>0</v>
      </c>
      <c r="BA329" s="136">
        <v>0</v>
      </c>
      <c r="BB329" s="136">
        <v>0</v>
      </c>
      <c r="BC329" s="136">
        <v>0</v>
      </c>
      <c r="BD329" s="136">
        <v>0</v>
      </c>
      <c r="BE329" s="63">
        <v>0</v>
      </c>
      <c r="BF329" s="136"/>
      <c r="BG329" s="165" t="str">
        <f t="shared" si="80"/>
        <v>ns</v>
      </c>
      <c r="BH329" s="165"/>
      <c r="BI329" s="165" t="str">
        <f t="shared" si="81"/>
        <v>ns</v>
      </c>
      <c r="BJ329" s="126"/>
      <c r="BK329" s="224" t="b">
        <f t="shared" si="82"/>
        <v>1</v>
      </c>
    </row>
    <row r="330" spans="1:63">
      <c r="A330" s="21" t="s">
        <v>352</v>
      </c>
      <c r="B330" s="28" t="s">
        <v>50</v>
      </c>
      <c r="C330" s="60">
        <v>140</v>
      </c>
      <c r="D330" s="60">
        <v>199</v>
      </c>
      <c r="E330" s="60">
        <v>19</v>
      </c>
      <c r="F330" s="60">
        <v>-75</v>
      </c>
      <c r="G330" s="61">
        <v>283</v>
      </c>
      <c r="H330" s="60">
        <v>-4.2069999999999999</v>
      </c>
      <c r="I330" s="60">
        <v>110.732</v>
      </c>
      <c r="J330" s="74">
        <v>256.928</v>
      </c>
      <c r="K330" s="74">
        <v>66.09</v>
      </c>
      <c r="L330" s="61">
        <v>429.54300000000001</v>
      </c>
      <c r="M330" s="139">
        <v>90.56</v>
      </c>
      <c r="N330" s="139">
        <v>142.56100000000001</v>
      </c>
      <c r="O330" s="139">
        <v>90.191999999999993</v>
      </c>
      <c r="P330" s="139">
        <v>71.287000000000006</v>
      </c>
      <c r="Q330" s="61">
        <v>394.6</v>
      </c>
      <c r="R330" s="139">
        <v>8.6679999999999993</v>
      </c>
      <c r="S330" s="139">
        <v>180.959</v>
      </c>
      <c r="T330" s="139">
        <v>26.957999999999998</v>
      </c>
      <c r="U330" s="139">
        <v>7.5090000000000003</v>
      </c>
      <c r="V330" s="61">
        <v>224.09399999999999</v>
      </c>
      <c r="W330" s="139">
        <v>-18.385999999999999</v>
      </c>
      <c r="X330" s="139">
        <v>131.78700000000001</v>
      </c>
      <c r="Y330" s="139">
        <v>125.51</v>
      </c>
      <c r="Z330" s="139">
        <v>121.733</v>
      </c>
      <c r="AA330" s="61">
        <v>360.64400000000001</v>
      </c>
      <c r="AB330" s="139">
        <v>7.2679999999999998</v>
      </c>
      <c r="AC330" s="139">
        <v>234.94800000000001</v>
      </c>
      <c r="AD330" s="139">
        <v>236.98400000000001</v>
      </c>
      <c r="AE330" s="139">
        <v>134.923</v>
      </c>
      <c r="AF330" s="61">
        <v>614.12300000000005</v>
      </c>
      <c r="AG330" s="139">
        <v>63.585000000000001</v>
      </c>
      <c r="AH330" s="139">
        <v>156.77799999999999</v>
      </c>
      <c r="AI330" s="139">
        <v>123.657</v>
      </c>
      <c r="AJ330" s="139">
        <v>63.259</v>
      </c>
      <c r="AK330" s="61">
        <v>407.279</v>
      </c>
      <c r="AL330" s="139">
        <v>-70.701999999999998</v>
      </c>
      <c r="AM330" s="139">
        <v>-70.701999999999998</v>
      </c>
      <c r="AN330" s="139">
        <v>352.54</v>
      </c>
      <c r="AO330" s="139">
        <v>352.54</v>
      </c>
      <c r="AP330" s="139">
        <v>101.66</v>
      </c>
      <c r="AQ330" s="287">
        <v>101.65999999999997</v>
      </c>
      <c r="AR330" s="139">
        <v>115.069</v>
      </c>
      <c r="AS330" s="287">
        <f t="shared" si="79"/>
        <v>115.06900000000002</v>
      </c>
      <c r="AT330" s="61">
        <v>498.56700000000001</v>
      </c>
      <c r="AU330" s="61">
        <v>498.56700000000001</v>
      </c>
      <c r="AV330" s="139">
        <v>147.04300000000001</v>
      </c>
      <c r="AW330" s="139">
        <v>288.71499999999997</v>
      </c>
      <c r="AX330" s="139">
        <v>153.21600000000001</v>
      </c>
      <c r="AY330" s="139">
        <v>-1.6930000000000001</v>
      </c>
      <c r="AZ330" s="61">
        <v>587.28099999999995</v>
      </c>
      <c r="BA330" s="139">
        <v>286.88499999999999</v>
      </c>
      <c r="BB330" s="139">
        <v>314.94</v>
      </c>
      <c r="BC330" s="139">
        <v>139.196</v>
      </c>
      <c r="BD330" s="139">
        <v>114.986</v>
      </c>
      <c r="BE330" s="61">
        <v>856.00699999999995</v>
      </c>
      <c r="BF330" s="512"/>
      <c r="BG330" s="165" t="str">
        <f t="shared" si="80"/>
        <v>ns</v>
      </c>
      <c r="BH330" s="165"/>
      <c r="BI330" s="165">
        <f t="shared" si="81"/>
        <v>0.45757652639877677</v>
      </c>
      <c r="BJ330" s="126"/>
      <c r="BK330" s="224" t="b">
        <f t="shared" si="82"/>
        <v>1</v>
      </c>
    </row>
    <row r="331" spans="1:63">
      <c r="A331" s="21" t="s">
        <v>353</v>
      </c>
      <c r="B331" s="29" t="s">
        <v>52</v>
      </c>
      <c r="C331" s="97">
        <v>-3</v>
      </c>
      <c r="D331" s="97">
        <v>-4</v>
      </c>
      <c r="E331" s="97">
        <v>-1</v>
      </c>
      <c r="F331" s="97">
        <v>2</v>
      </c>
      <c r="G331" s="102">
        <v>-6</v>
      </c>
      <c r="H331" s="97">
        <v>6.3E-2</v>
      </c>
      <c r="I331" s="97">
        <v>0.40799999999999997</v>
      </c>
      <c r="J331" s="97">
        <v>-10.220000000000001</v>
      </c>
      <c r="K331" s="97">
        <v>-0.14599999999999999</v>
      </c>
      <c r="L331" s="102">
        <v>-9.8949999999999996</v>
      </c>
      <c r="M331" s="136">
        <v>-2.08</v>
      </c>
      <c r="N331" s="136">
        <v>-2.7320000000000002</v>
      </c>
      <c r="O331" s="136">
        <v>-1.56</v>
      </c>
      <c r="P331" s="136">
        <v>-1.5089999999999999</v>
      </c>
      <c r="Q331" s="102">
        <v>-7.8810000000000002</v>
      </c>
      <c r="R331" s="136">
        <v>-0.31</v>
      </c>
      <c r="S331" s="136">
        <v>-3.9740000000000002</v>
      </c>
      <c r="T331" s="136">
        <v>-0.495</v>
      </c>
      <c r="U331" s="136">
        <v>-4.2999999999999997E-2</v>
      </c>
      <c r="V331" s="102">
        <v>-4.8220000000000001</v>
      </c>
      <c r="W331" s="136">
        <v>0.13500000000000001</v>
      </c>
      <c r="X331" s="136">
        <v>-2.69</v>
      </c>
      <c r="Y331" s="136">
        <v>-2.82</v>
      </c>
      <c r="Z331" s="136">
        <v>-4.3529999999999998</v>
      </c>
      <c r="AA331" s="102">
        <v>-9.7279999999999998</v>
      </c>
      <c r="AB331" s="136">
        <v>-0.109</v>
      </c>
      <c r="AC331" s="136">
        <v>-4.8369999999999997</v>
      </c>
      <c r="AD331" s="136">
        <v>-5.1349999999999998</v>
      </c>
      <c r="AE331" s="136">
        <v>-3.78</v>
      </c>
      <c r="AF331" s="102">
        <v>-13.861000000000001</v>
      </c>
      <c r="AG331" s="136">
        <v>-0.92800000000000005</v>
      </c>
      <c r="AH331" s="136">
        <v>-3.1389999999999998</v>
      </c>
      <c r="AI331" s="136">
        <v>-2.4689999999999999</v>
      </c>
      <c r="AJ331" s="136">
        <v>-1.7669999999999999</v>
      </c>
      <c r="AK331" s="102">
        <v>-8.3030000000000008</v>
      </c>
      <c r="AL331" s="136">
        <v>1.534</v>
      </c>
      <c r="AM331" s="136">
        <v>1.534</v>
      </c>
      <c r="AN331" s="136">
        <v>-8.2680000000000007</v>
      </c>
      <c r="AO331" s="136">
        <v>-8.2680000000000007</v>
      </c>
      <c r="AP331" s="136">
        <v>-2.351</v>
      </c>
      <c r="AQ331" s="286">
        <v>-2.3510000000000009</v>
      </c>
      <c r="AR331" s="136">
        <v>-3.0579999999999998</v>
      </c>
      <c r="AS331" s="286">
        <f t="shared" si="79"/>
        <v>-3.0579999999999998</v>
      </c>
      <c r="AT331" s="102">
        <v>-12.143000000000001</v>
      </c>
      <c r="AU331" s="102">
        <v>-12.143000000000001</v>
      </c>
      <c r="AV331" s="136">
        <v>-3.6419999999999999</v>
      </c>
      <c r="AW331" s="136">
        <v>-7.0469999999999997</v>
      </c>
      <c r="AX331" s="136">
        <v>-3.8490000000000002</v>
      </c>
      <c r="AY331" s="136">
        <v>-0.73299999999999998</v>
      </c>
      <c r="AZ331" s="102">
        <v>-15.271000000000001</v>
      </c>
      <c r="BA331" s="136">
        <v>-6.9710000000000001</v>
      </c>
      <c r="BB331" s="136">
        <v>-7.4530000000000003</v>
      </c>
      <c r="BC331" s="136">
        <v>-3.5209999999999999</v>
      </c>
      <c r="BD331" s="136">
        <v>-3.04</v>
      </c>
      <c r="BE331" s="63">
        <v>-20.984999999999999</v>
      </c>
      <c r="BF331" s="136"/>
      <c r="BG331" s="165" t="str">
        <f t="shared" si="80"/>
        <v>x4.1</v>
      </c>
      <c r="BH331" s="165"/>
      <c r="BI331" s="165">
        <f t="shared" si="81"/>
        <v>0.37417326959596608</v>
      </c>
      <c r="BJ331" s="126"/>
      <c r="BK331" s="224" t="b">
        <f t="shared" si="82"/>
        <v>1</v>
      </c>
    </row>
    <row r="332" spans="1:63">
      <c r="A332" s="21" t="s">
        <v>354</v>
      </c>
      <c r="B332" s="36" t="s">
        <v>54</v>
      </c>
      <c r="C332" s="61">
        <v>137</v>
      </c>
      <c r="D332" s="61">
        <v>195</v>
      </c>
      <c r="E332" s="61">
        <v>18</v>
      </c>
      <c r="F332" s="61">
        <v>-73</v>
      </c>
      <c r="G332" s="61">
        <v>277</v>
      </c>
      <c r="H332" s="61">
        <v>-4.1440000000000001</v>
      </c>
      <c r="I332" s="61">
        <v>111.14</v>
      </c>
      <c r="J332" s="75">
        <v>246.708</v>
      </c>
      <c r="K332" s="75">
        <v>65.944000000000003</v>
      </c>
      <c r="L332" s="61">
        <v>419.64800000000002</v>
      </c>
      <c r="M332" s="140">
        <v>88.48</v>
      </c>
      <c r="N332" s="140">
        <v>139.82900000000001</v>
      </c>
      <c r="O332" s="140">
        <v>88.632000000000005</v>
      </c>
      <c r="P332" s="140">
        <v>69.778000000000006</v>
      </c>
      <c r="Q332" s="61">
        <v>386.71899999999999</v>
      </c>
      <c r="R332" s="140">
        <v>8.3580000000000005</v>
      </c>
      <c r="S332" s="140">
        <v>176.98500000000001</v>
      </c>
      <c r="T332" s="140">
        <v>26.463000000000001</v>
      </c>
      <c r="U332" s="140">
        <v>7.4660000000000002</v>
      </c>
      <c r="V332" s="61">
        <v>219.27199999999999</v>
      </c>
      <c r="W332" s="140">
        <v>-18.251000000000001</v>
      </c>
      <c r="X332" s="140">
        <v>129.09700000000001</v>
      </c>
      <c r="Y332" s="140">
        <v>122.69</v>
      </c>
      <c r="Z332" s="140">
        <v>117.38</v>
      </c>
      <c r="AA332" s="61">
        <v>350.916</v>
      </c>
      <c r="AB332" s="140">
        <v>7.1589999999999998</v>
      </c>
      <c r="AC332" s="140">
        <v>230.11099999999999</v>
      </c>
      <c r="AD332" s="140">
        <v>231.84899999999999</v>
      </c>
      <c r="AE332" s="140">
        <v>131.143</v>
      </c>
      <c r="AF332" s="61">
        <v>600.26199999999994</v>
      </c>
      <c r="AG332" s="140">
        <v>62.656999999999996</v>
      </c>
      <c r="AH332" s="140">
        <v>153.63900000000001</v>
      </c>
      <c r="AI332" s="140">
        <v>121.188</v>
      </c>
      <c r="AJ332" s="140">
        <v>61.491999999999997</v>
      </c>
      <c r="AK332" s="61">
        <v>398.976</v>
      </c>
      <c r="AL332" s="140">
        <v>-69.168000000000006</v>
      </c>
      <c r="AM332" s="140">
        <v>-69.168000000000006</v>
      </c>
      <c r="AN332" s="140">
        <v>344.27199999999999</v>
      </c>
      <c r="AO332" s="140">
        <v>344.27199999999999</v>
      </c>
      <c r="AP332" s="140">
        <v>99.308999999999997</v>
      </c>
      <c r="AQ332" s="287">
        <v>99.309000000000026</v>
      </c>
      <c r="AR332" s="140">
        <v>112.011</v>
      </c>
      <c r="AS332" s="287">
        <f t="shared" si="79"/>
        <v>112.01099999999997</v>
      </c>
      <c r="AT332" s="61">
        <v>486.42399999999998</v>
      </c>
      <c r="AU332" s="61">
        <v>486.42399999999998</v>
      </c>
      <c r="AV332" s="140">
        <v>143.40100000000001</v>
      </c>
      <c r="AW332" s="140">
        <v>281.66800000000001</v>
      </c>
      <c r="AX332" s="140">
        <v>149.36699999999999</v>
      </c>
      <c r="AY332" s="140">
        <v>-2.4260000000000002</v>
      </c>
      <c r="AZ332" s="61">
        <v>572.01</v>
      </c>
      <c r="BA332" s="140">
        <v>279.91399999999999</v>
      </c>
      <c r="BB332" s="140">
        <v>307.48700000000002</v>
      </c>
      <c r="BC332" s="140">
        <v>135.67500000000001</v>
      </c>
      <c r="BD332" s="140">
        <v>111.946</v>
      </c>
      <c r="BE332" s="61">
        <v>835.02200000000005</v>
      </c>
      <c r="BF332" s="513"/>
      <c r="BG332" s="165" t="str">
        <f t="shared" si="80"/>
        <v>ns</v>
      </c>
      <c r="BH332" s="165"/>
      <c r="BI332" s="165">
        <f t="shared" si="81"/>
        <v>0.45980315029457541</v>
      </c>
      <c r="BJ332" s="126"/>
      <c r="BK332" s="224" t="b">
        <f t="shared" si="82"/>
        <v>1</v>
      </c>
    </row>
    <row r="333" spans="1:63">
      <c r="A333" s="119" t="s">
        <v>355</v>
      </c>
      <c r="B333" s="31" t="s">
        <v>340</v>
      </c>
      <c r="C333" s="94">
        <v>10</v>
      </c>
      <c r="D333" s="94">
        <v>57</v>
      </c>
      <c r="E333" s="94">
        <v>14</v>
      </c>
      <c r="F333" s="95">
        <v>-53</v>
      </c>
      <c r="G333" s="96">
        <v>28</v>
      </c>
      <c r="H333" s="95">
        <v>9</v>
      </c>
      <c r="I333" s="95">
        <v>-2.54</v>
      </c>
      <c r="J333" s="95">
        <v>-28.264199999999999</v>
      </c>
      <c r="K333" s="95">
        <v>-2.099802999999997</v>
      </c>
      <c r="L333" s="96">
        <v>-32.904002999999996</v>
      </c>
      <c r="M333" s="95">
        <v>-30.536999999999999</v>
      </c>
      <c r="N333" s="95">
        <v>-8.1774828000000017</v>
      </c>
      <c r="O333" s="95">
        <v>-6.8993684454851448E-2</v>
      </c>
      <c r="P333" s="95">
        <v>-3.5710000000000002</v>
      </c>
      <c r="Q333" s="96">
        <v>-11.817476484454854</v>
      </c>
      <c r="R333" s="95">
        <v>3.6015631964237329</v>
      </c>
      <c r="S333" s="95">
        <v>7.4658520644774082</v>
      </c>
      <c r="T333" s="95">
        <v>-5.5732309728749998</v>
      </c>
      <c r="U333" s="95">
        <v>10.617784602975</v>
      </c>
      <c r="V333" s="96">
        <v>12.510405694577408</v>
      </c>
      <c r="W333" s="95">
        <v>-5.6251921859321516</v>
      </c>
      <c r="X333" s="95">
        <v>-3.2898264744885091</v>
      </c>
      <c r="Y333" s="95">
        <v>-1.9140000000000001</v>
      </c>
      <c r="Z333" s="95">
        <v>-4.35125385</v>
      </c>
      <c r="AA333" s="96">
        <v>-9.5550803244885092</v>
      </c>
      <c r="AB333" s="95">
        <v>-13.76699730802382</v>
      </c>
      <c r="AC333" s="95">
        <v>-4.9230740000000006</v>
      </c>
      <c r="AD333" s="95">
        <v>13.705493999999998</v>
      </c>
      <c r="AE333" s="95">
        <v>13.126686021425531</v>
      </c>
      <c r="AF333" s="96">
        <v>21.909106021425529</v>
      </c>
      <c r="AG333" s="95">
        <v>6.1483150000000002</v>
      </c>
      <c r="AH333" s="95">
        <v>-5.426234</v>
      </c>
      <c r="AI333" s="95">
        <v>2.7971786967800036</v>
      </c>
      <c r="AJ333" s="95">
        <v>0.6620240098833573</v>
      </c>
      <c r="AK333" s="96">
        <v>-1.967031293336639</v>
      </c>
      <c r="AL333" s="95">
        <v>-22.143595756728452</v>
      </c>
      <c r="AM333" s="95">
        <v>-22.143595756728452</v>
      </c>
      <c r="AN333" s="95">
        <v>15.896588849064861</v>
      </c>
      <c r="AO333" s="95">
        <v>15.896588849064861</v>
      </c>
      <c r="AP333" s="95">
        <v>10.022780984731847</v>
      </c>
      <c r="AQ333" s="353">
        <v>10.022780984731847</v>
      </c>
      <c r="AR333" s="95">
        <v>-17.728925801668154</v>
      </c>
      <c r="AS333" s="353">
        <f t="shared" si="79"/>
        <v>-17.728925801668154</v>
      </c>
      <c r="AT333" s="96">
        <v>-13.953151724599898</v>
      </c>
      <c r="AU333" s="96">
        <v>-13.953151724599898</v>
      </c>
      <c r="AV333" s="95">
        <v>-5.7282862240268626</v>
      </c>
      <c r="AW333" s="95">
        <v>-10.763866575914246</v>
      </c>
      <c r="AX333" s="95">
        <v>1.5288386586388005</v>
      </c>
      <c r="AY333" s="95">
        <v>4.3616942501705953</v>
      </c>
      <c r="AZ333" s="95">
        <v>-10.601619891131714</v>
      </c>
      <c r="BA333" s="95">
        <v>3.8814615678978313</v>
      </c>
      <c r="BB333" s="95">
        <v>26.787444690438871</v>
      </c>
      <c r="BC333" s="95">
        <v>2.5809215125575067</v>
      </c>
      <c r="BD333" s="95">
        <v>-18.587453319000954</v>
      </c>
      <c r="BE333" s="94">
        <f>BA333+BB333+BC333+BD333</f>
        <v>14.662374451893253</v>
      </c>
      <c r="BF333" s="95"/>
      <c r="BG333" s="165" t="str">
        <f t="shared" si="80"/>
        <v>ns</v>
      </c>
      <c r="BH333" s="165"/>
      <c r="BI333" s="165"/>
      <c r="BJ333" s="126"/>
      <c r="BK333" s="224"/>
    </row>
    <row r="334" spans="1:63">
      <c r="A334" s="21"/>
      <c r="B334" s="21"/>
      <c r="C334" s="84"/>
      <c r="D334" s="84"/>
      <c r="E334" s="84"/>
      <c r="F334" s="84"/>
      <c r="G334" s="84"/>
      <c r="H334" s="84"/>
      <c r="I334" s="84"/>
      <c r="J334" s="97"/>
      <c r="K334" s="97"/>
      <c r="L334" s="84"/>
      <c r="M334" s="135"/>
      <c r="N334" s="135"/>
      <c r="O334" s="135"/>
      <c r="P334" s="135"/>
      <c r="Q334" s="84"/>
      <c r="R334" s="135"/>
      <c r="S334" s="135"/>
      <c r="T334" s="135"/>
      <c r="U334" s="135"/>
      <c r="V334" s="84"/>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21"/>
      <c r="AT334" s="135"/>
      <c r="AU334" s="135"/>
      <c r="AV334" s="135"/>
      <c r="AW334" s="135"/>
      <c r="AX334" s="135"/>
      <c r="AY334" s="135"/>
      <c r="AZ334" s="135"/>
      <c r="BA334" s="135"/>
      <c r="BB334" s="135"/>
      <c r="BC334" s="135"/>
      <c r="BD334" s="135"/>
      <c r="BE334" s="421"/>
      <c r="BF334" s="135"/>
      <c r="BG334" s="168"/>
      <c r="BH334" s="168"/>
      <c r="BI334" s="168"/>
      <c r="BJ334" s="126"/>
      <c r="BK334" s="224"/>
    </row>
    <row r="335" spans="1:63" ht="16.5" thickBot="1">
      <c r="A335" s="21"/>
      <c r="B335" s="98" t="s">
        <v>356</v>
      </c>
      <c r="C335" s="99"/>
      <c r="D335" s="99"/>
      <c r="E335" s="99"/>
      <c r="F335" s="99"/>
      <c r="G335" s="99"/>
      <c r="H335" s="99"/>
      <c r="I335" s="99"/>
      <c r="J335" s="99"/>
      <c r="K335" s="99"/>
      <c r="L335" s="99"/>
      <c r="M335" s="141"/>
      <c r="N335" s="141"/>
      <c r="O335" s="141"/>
      <c r="P335" s="141"/>
      <c r="Q335" s="99"/>
      <c r="R335" s="141"/>
      <c r="S335" s="141"/>
      <c r="T335" s="141"/>
      <c r="U335" s="141"/>
      <c r="V335" s="99"/>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9"/>
      <c r="AT335" s="141"/>
      <c r="AU335" s="141"/>
      <c r="AV335" s="141"/>
      <c r="AW335" s="141"/>
      <c r="AX335" s="141"/>
      <c r="AY335" s="141"/>
      <c r="AZ335" s="141"/>
      <c r="BA335" s="141"/>
      <c r="BB335" s="141"/>
      <c r="BC335" s="141"/>
      <c r="BD335" s="141"/>
      <c r="BE335" s="419"/>
      <c r="BF335" s="507"/>
      <c r="BG335" s="378"/>
      <c r="BH335" s="378"/>
      <c r="BI335" s="521"/>
      <c r="BJ335" s="378"/>
      <c r="BK335" s="378"/>
    </row>
    <row r="336" spans="1:63">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138" t="s">
        <v>596</v>
      </c>
      <c r="AN336" s="131"/>
      <c r="AO336" s="138" t="s">
        <v>596</v>
      </c>
      <c r="AP336" s="131"/>
      <c r="AQ336" s="138" t="s">
        <v>596</v>
      </c>
      <c r="AR336" s="131"/>
      <c r="AS336" s="418" t="s">
        <v>596</v>
      </c>
      <c r="AT336" s="131"/>
      <c r="AU336" s="329" t="s">
        <v>596</v>
      </c>
      <c r="AV336" s="131"/>
      <c r="AW336" s="131"/>
      <c r="AX336" s="131"/>
      <c r="AY336" s="131"/>
      <c r="AZ336" s="131"/>
      <c r="BA336" s="131"/>
      <c r="BB336" s="131"/>
      <c r="BC336" s="131"/>
      <c r="BD336" s="131"/>
      <c r="BE336" s="410"/>
      <c r="BF336" s="131"/>
      <c r="BG336" s="168"/>
      <c r="BH336" s="168"/>
      <c r="BI336" s="168"/>
      <c r="BJ336" s="126"/>
      <c r="BK336" s="224"/>
    </row>
    <row r="337" spans="1:63" ht="25.5">
      <c r="A337" s="21"/>
      <c r="B337" s="100" t="s">
        <v>24</v>
      </c>
      <c r="C337" s="101" t="s">
        <v>100</v>
      </c>
      <c r="D337" s="101" t="s">
        <v>101</v>
      </c>
      <c r="E337" s="101" t="s">
        <v>102</v>
      </c>
      <c r="F337" s="101" t="s">
        <v>103</v>
      </c>
      <c r="G337" s="101" t="s">
        <v>104</v>
      </c>
      <c r="H337" s="101" t="s">
        <v>483</v>
      </c>
      <c r="I337" s="101" t="s">
        <v>484</v>
      </c>
      <c r="J337" s="101" t="s">
        <v>485</v>
      </c>
      <c r="K337" s="101" t="s">
        <v>486</v>
      </c>
      <c r="L337" s="101" t="s">
        <v>487</v>
      </c>
      <c r="M337" s="138" t="s">
        <v>488</v>
      </c>
      <c r="N337" s="138" t="s">
        <v>489</v>
      </c>
      <c r="O337" s="138" t="s">
        <v>490</v>
      </c>
      <c r="P337" s="138" t="s">
        <v>491</v>
      </c>
      <c r="Q337" s="101" t="s">
        <v>492</v>
      </c>
      <c r="R337" s="138" t="s">
        <v>493</v>
      </c>
      <c r="S337" s="138" t="s">
        <v>494</v>
      </c>
      <c r="T337" s="138" t="s">
        <v>495</v>
      </c>
      <c r="U337" s="138" t="s">
        <v>496</v>
      </c>
      <c r="V337" s="101" t="s">
        <v>497</v>
      </c>
      <c r="W337" s="138" t="s">
        <v>498</v>
      </c>
      <c r="X337" s="138" t="s">
        <v>499</v>
      </c>
      <c r="Y337" s="138" t="s">
        <v>500</v>
      </c>
      <c r="Z337" s="138" t="s">
        <v>501</v>
      </c>
      <c r="AA337" s="138" t="s">
        <v>502</v>
      </c>
      <c r="AB337" s="138" t="s">
        <v>503</v>
      </c>
      <c r="AC337" s="138" t="s">
        <v>504</v>
      </c>
      <c r="AD337" s="138" t="s">
        <v>505</v>
      </c>
      <c r="AE337" s="138" t="s">
        <v>506</v>
      </c>
      <c r="AF337" s="138" t="s">
        <v>507</v>
      </c>
      <c r="AG337" s="138" t="s">
        <v>508</v>
      </c>
      <c r="AH337" s="138" t="s">
        <v>509</v>
      </c>
      <c r="AI337" s="138" t="s">
        <v>510</v>
      </c>
      <c r="AJ337" s="138" t="s">
        <v>511</v>
      </c>
      <c r="AK337" s="138" t="s">
        <v>512</v>
      </c>
      <c r="AL337" s="138" t="s">
        <v>513</v>
      </c>
      <c r="AM337" s="138" t="s">
        <v>513</v>
      </c>
      <c r="AN337" s="138" t="s">
        <v>570</v>
      </c>
      <c r="AO337" s="138" t="s">
        <v>570</v>
      </c>
      <c r="AP337" s="138" t="s">
        <v>574</v>
      </c>
      <c r="AQ337" s="138" t="s">
        <v>574</v>
      </c>
      <c r="AR337" s="138" t="s">
        <v>599</v>
      </c>
      <c r="AS337" s="418" t="str">
        <f>AS315</f>
        <v>Q4-22
Stated</v>
      </c>
      <c r="AT337" s="138" t="s">
        <v>600</v>
      </c>
      <c r="AU337" s="329" t="s">
        <v>600</v>
      </c>
      <c r="AV337" s="138" t="s">
        <v>605</v>
      </c>
      <c r="AW337" s="138" t="s">
        <v>614</v>
      </c>
      <c r="AX337" s="138" t="s">
        <v>620</v>
      </c>
      <c r="AY337" s="138" t="s">
        <v>627</v>
      </c>
      <c r="AZ337" s="138" t="s">
        <v>628</v>
      </c>
      <c r="BA337" s="138" t="s">
        <v>647</v>
      </c>
      <c r="BB337" s="138" t="s">
        <v>644</v>
      </c>
      <c r="BC337" s="138" t="s">
        <v>654</v>
      </c>
      <c r="BD337" s="138" t="str">
        <f>BD$14</f>
        <v>Q4-24
Stated</v>
      </c>
      <c r="BE337" s="418" t="str">
        <f t="shared" ref="BE337" si="83">BE$14</f>
        <v>FY-2024
Stated</v>
      </c>
      <c r="BF337" s="138"/>
      <c r="BG337" s="379" t="str">
        <f>LEFT($AY:$AY,2)&amp;"/"&amp;LEFT(BD:BD,2)</f>
        <v>Q4/Q4</v>
      </c>
      <c r="BH337" s="379"/>
      <c r="BI337" s="379" t="str">
        <f>LEFT($AK:$AK,2)&amp;"/"&amp;LEFT(BE:BE,2)</f>
        <v>FY/FY</v>
      </c>
      <c r="BJ337" s="126"/>
      <c r="BK337" s="224"/>
    </row>
    <row r="338" spans="1:63">
      <c r="A338" s="21"/>
      <c r="B338" s="26"/>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10"/>
      <c r="AT338" s="131"/>
      <c r="AU338" s="131"/>
      <c r="AV338" s="131"/>
      <c r="AW338" s="131"/>
      <c r="AX338" s="131"/>
      <c r="AY338" s="131"/>
      <c r="AZ338" s="131"/>
      <c r="BA338" s="131"/>
      <c r="BB338" s="131"/>
      <c r="BC338" s="131"/>
      <c r="BD338" s="131"/>
      <c r="BE338" s="410"/>
      <c r="BF338" s="131"/>
      <c r="BG338" s="348"/>
      <c r="BH338" s="348"/>
      <c r="BI338" s="348"/>
      <c r="BJ338" s="126"/>
      <c r="BK338" s="224"/>
    </row>
    <row r="339" spans="1:63">
      <c r="A339" s="21" t="s">
        <v>357</v>
      </c>
      <c r="B339" s="28" t="s">
        <v>26</v>
      </c>
      <c r="C339" s="60">
        <v>189</v>
      </c>
      <c r="D339" s="60">
        <v>192</v>
      </c>
      <c r="E339" s="60">
        <v>183</v>
      </c>
      <c r="F339" s="60">
        <v>185</v>
      </c>
      <c r="G339" s="61">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7">
        <v>311.66854425554891</v>
      </c>
      <c r="AR339" s="139">
        <v>339.35013516751599</v>
      </c>
      <c r="AS339" s="287">
        <f t="shared" ref="AS339:AS352" si="84">AU339-AM339-AO339-AQ339</f>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s="139">
        <v>517.32023670489798</v>
      </c>
      <c r="BC339" s="139">
        <v>522.69889577977904</v>
      </c>
      <c r="BD339" s="139">
        <v>534.95715574935298</v>
      </c>
      <c r="BE339" s="61">
        <v>2083.0811671080801</v>
      </c>
      <c r="BF339" s="512"/>
      <c r="BG339" s="165">
        <f t="shared" ref="BG339:BG352" si="85">IF(ISERROR($BD339/AY339),"ns",IF($BD339/AY339&gt;200%,"x"&amp;(ROUND($BD339/AY339,1)),IF($BD339/AY339&lt;0,"ns",$BD339/AY339-1)))</f>
        <v>0.12688319271750359</v>
      </c>
      <c r="BH339" s="165"/>
      <c r="BI339" s="165">
        <f t="shared" ref="BI339:BI352" si="86">IF(ISERROR($BE339/AZ339),"ns",IF($BE339/AZ339&gt;200%,"x"&amp;(ROUND($BE339/AZ339,1)),IF($BE339/AZ339&lt;0,"ns",$BE339/AZ339-1)))</f>
        <v>0.24150282898632258</v>
      </c>
      <c r="BJ339" s="126"/>
      <c r="BK339" s="224" t="b">
        <f t="shared" ref="BK339:BK352" si="87">ROUND(BE339,1)=ROUND((BA339+BB339+BC339+BD339),1)</f>
        <v>1</v>
      </c>
    </row>
    <row r="340" spans="1:63">
      <c r="A340" s="21" t="s">
        <v>358</v>
      </c>
      <c r="B340" s="29" t="s">
        <v>28</v>
      </c>
      <c r="C340" s="97">
        <v>-162</v>
      </c>
      <c r="D340" s="97">
        <v>-145</v>
      </c>
      <c r="E340" s="97">
        <v>-143</v>
      </c>
      <c r="F340" s="97">
        <v>-144</v>
      </c>
      <c r="G340" s="102">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-217.35097997720402</v>
      </c>
      <c r="AA340" s="92">
        <v>-742.09887905224298</v>
      </c>
      <c r="AB340" s="91">
        <v>-237.116095990829</v>
      </c>
      <c r="AC340" s="91">
        <v>-218.99933798329101</v>
      </c>
      <c r="AD340" s="91">
        <v>-220.85421348801799</v>
      </c>
      <c r="AE340" s="91">
        <v>-224.62867980118199</v>
      </c>
      <c r="AF340" s="92">
        <v>-901.59832726332104</v>
      </c>
      <c r="AG340" s="91">
        <v>-258.20855793594399</v>
      </c>
      <c r="AH340" s="91">
        <v>-233.630337850758</v>
      </c>
      <c r="AI340" s="91">
        <v>-220.62032427358201</v>
      </c>
      <c r="AJ340" s="91">
        <v>-255.72606059479301</v>
      </c>
      <c r="AK340" s="92">
        <v>-968.18528065507701</v>
      </c>
      <c r="AL340" s="91">
        <v>-282.92675742044202</v>
      </c>
      <c r="AM340" s="91">
        <v>-282.92675742044202</v>
      </c>
      <c r="AN340" s="91">
        <v>-221.42049588167899</v>
      </c>
      <c r="AO340" s="91">
        <v>-221.42049588167831</v>
      </c>
      <c r="AP340" s="91">
        <v>-213.86736380447601</v>
      </c>
      <c r="AQ340" s="352">
        <v>-213.86736380447604</v>
      </c>
      <c r="AR340" s="91">
        <v>-221.58888175614899</v>
      </c>
      <c r="AS340" s="414">
        <f t="shared" si="84"/>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-374.50639738822201</v>
      </c>
      <c r="BB340" s="91">
        <v>-365.27343314170099</v>
      </c>
      <c r="BC340" s="91">
        <v>-375.71366515483101</v>
      </c>
      <c r="BD340" s="91">
        <v>-395.87121896790597</v>
      </c>
      <c r="BE340" s="519">
        <v>-1511.36471465266</v>
      </c>
      <c r="BF340" s="91"/>
      <c r="BG340" s="165">
        <f t="shared" si="85"/>
        <v>9.8429608057515328E-2</v>
      </c>
      <c r="BH340" s="165"/>
      <c r="BI340" s="165">
        <f t="shared" si="86"/>
        <v>0.25624732718177756</v>
      </c>
      <c r="BJ340" s="126"/>
      <c r="BK340" s="224" t="b">
        <f t="shared" si="87"/>
        <v>1</v>
      </c>
    </row>
    <row r="341" spans="1:63">
      <c r="A341" s="93" t="s">
        <v>359</v>
      </c>
      <c r="B341" s="31"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3">
        <v>0</v>
      </c>
      <c r="AR341" s="95">
        <v>0</v>
      </c>
      <c r="AS341" s="353">
        <f t="shared" si="84"/>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s="95">
        <v>0</v>
      </c>
      <c r="BE341" s="96">
        <v>0</v>
      </c>
      <c r="BF341" s="95"/>
      <c r="BG341" s="165" t="str">
        <f t="shared" si="85"/>
        <v>ns</v>
      </c>
      <c r="BH341" s="165"/>
      <c r="BI341" s="165">
        <f t="shared" si="86"/>
        <v>-1</v>
      </c>
      <c r="BJ341" s="126"/>
      <c r="BK341" s="224" t="b">
        <f t="shared" si="87"/>
        <v>1</v>
      </c>
    </row>
    <row r="342" spans="1:63">
      <c r="A342" s="21" t="s">
        <v>360</v>
      </c>
      <c r="B342" s="28" t="s">
        <v>32</v>
      </c>
      <c r="C342" s="60">
        <v>27</v>
      </c>
      <c r="D342" s="60">
        <v>47</v>
      </c>
      <c r="E342" s="60">
        <v>40</v>
      </c>
      <c r="F342" s="60">
        <v>41</v>
      </c>
      <c r="G342" s="61">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42.320260407499099</v>
      </c>
      <c r="AA342" s="61">
        <v>194.60457513253201</v>
      </c>
      <c r="AB342" s="139">
        <v>44.095420234484898</v>
      </c>
      <c r="AC342" s="139">
        <v>69.142206491331194</v>
      </c>
      <c r="AD342" s="139">
        <v>57.638113312763103</v>
      </c>
      <c r="AE342" s="139">
        <v>56.201594211465398</v>
      </c>
      <c r="AF342" s="61">
        <v>227.077334250045</v>
      </c>
      <c r="AG342" s="139">
        <v>39.345933403993797</v>
      </c>
      <c r="AH342" s="139">
        <v>49.460383939047198</v>
      </c>
      <c r="AI342" s="139">
        <v>67.221688667569595</v>
      </c>
      <c r="AJ342" s="139">
        <v>54.872719893673803</v>
      </c>
      <c r="AK342" s="61">
        <v>210.900725904284</v>
      </c>
      <c r="AL342" s="139">
        <v>28.9440638766173</v>
      </c>
      <c r="AM342" s="139">
        <v>28.9440638766173</v>
      </c>
      <c r="AN342" s="139">
        <v>91.808782820072906</v>
      </c>
      <c r="AO342" s="139">
        <v>91.808782820072707</v>
      </c>
      <c r="AP342" s="139">
        <v>97.801180451072597</v>
      </c>
      <c r="AQ342" s="287">
        <v>97.801180451073009</v>
      </c>
      <c r="AR342" s="139">
        <v>117.76125341136699</v>
      </c>
      <c r="AS342" s="287">
        <f t="shared" si="84"/>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133.598481485826</v>
      </c>
      <c r="BB342" s="139">
        <v>152.04680356319699</v>
      </c>
      <c r="BC342" s="139">
        <v>146.98523062494701</v>
      </c>
      <c r="BD342" s="139">
        <v>139.085936781447</v>
      </c>
      <c r="BE342" s="61">
        <v>571.71645245541799</v>
      </c>
      <c r="BF342" s="512"/>
      <c r="BG342" s="165">
        <f t="shared" si="85"/>
        <v>0.21657981119622538</v>
      </c>
      <c r="BH342" s="165"/>
      <c r="BI342" s="165">
        <f t="shared" si="86"/>
        <v>0.20414161326849367</v>
      </c>
      <c r="BJ342" s="126"/>
      <c r="BK342" s="224" t="b">
        <f t="shared" si="87"/>
        <v>1</v>
      </c>
    </row>
    <row r="343" spans="1:63">
      <c r="A343" s="21" t="s">
        <v>361</v>
      </c>
      <c r="B343" s="29" t="s">
        <v>34</v>
      </c>
      <c r="C343" s="97">
        <v>0</v>
      </c>
      <c r="D343" s="97">
        <v>0</v>
      </c>
      <c r="E343" s="97">
        <v>0</v>
      </c>
      <c r="F343" s="97">
        <v>0</v>
      </c>
      <c r="G343" s="102">
        <v>0</v>
      </c>
      <c r="H343" s="97">
        <v>-1.7999999999999999E-2</v>
      </c>
      <c r="I343" s="97">
        <v>-1.0999999999999999E-2</v>
      </c>
      <c r="J343" s="97">
        <v>1.2E-2</v>
      </c>
      <c r="K343" s="97">
        <v>5.0000000000000001E-3</v>
      </c>
      <c r="L343" s="102">
        <v>-1.2E-2</v>
      </c>
      <c r="M343" s="135">
        <v>-1.0999999999999999E-2</v>
      </c>
      <c r="N343" s="135">
        <v>-2.5000000000000001E-2</v>
      </c>
      <c r="O343" s="135">
        <v>-4.0820308148445901E-2</v>
      </c>
      <c r="P343" s="135">
        <v>4.8028042096023203E-2</v>
      </c>
      <c r="Q343" s="102">
        <v>-2.8792266052422799E-2</v>
      </c>
      <c r="R343" s="135">
        <v>0.13055949382413001</v>
      </c>
      <c r="S343" s="135">
        <v>-0.42556720762995898</v>
      </c>
      <c r="T343" s="135">
        <v>5.3000657593880796</v>
      </c>
      <c r="U343" s="135">
        <v>-1.5319274147177799</v>
      </c>
      <c r="V343" s="102">
        <v>3.4731306308644698</v>
      </c>
      <c r="W343" s="135">
        <v>-4.8794235528040701</v>
      </c>
      <c r="X343" s="135">
        <v>-1.6430949295827699</v>
      </c>
      <c r="Y343" s="135">
        <v>2.4095955711758501</v>
      </c>
      <c r="Z343" s="135">
        <v>-0.1330778902027</v>
      </c>
      <c r="AA343" s="102">
        <v>-4.2460008014136799</v>
      </c>
      <c r="AB343" s="135">
        <v>-2.5404527707492202</v>
      </c>
      <c r="AC343" s="135">
        <v>-3.01691109369935</v>
      </c>
      <c r="AD343" s="135">
        <v>2.6059175533097401</v>
      </c>
      <c r="AE343" s="135">
        <v>-2.77699057316112</v>
      </c>
      <c r="AF343" s="102">
        <v>-5.72843688429995</v>
      </c>
      <c r="AG343" s="135">
        <v>4.3949999999999996</v>
      </c>
      <c r="AH343" s="135">
        <v>0.71882476022949005</v>
      </c>
      <c r="AI343" s="135">
        <v>1.8449264690560601</v>
      </c>
      <c r="AJ343" s="135">
        <v>0.54995568262026995</v>
      </c>
      <c r="AK343" s="102">
        <v>7.5087069119058203</v>
      </c>
      <c r="AL343" s="135">
        <v>0.44900000000000001</v>
      </c>
      <c r="AM343" s="135">
        <v>0.44900000000000001</v>
      </c>
      <c r="AN343" s="135">
        <v>1.319</v>
      </c>
      <c r="AO343" s="135">
        <v>1.319</v>
      </c>
      <c r="AP343" s="135">
        <v>-1.6080000000000001</v>
      </c>
      <c r="AQ343" s="355">
        <v>-1.6080000000000001</v>
      </c>
      <c r="AR343" s="135">
        <v>-2.5219120169367502</v>
      </c>
      <c r="AS343" s="416">
        <f t="shared" si="84"/>
        <v>-2.5219120169367497</v>
      </c>
      <c r="AT343" s="102">
        <v>-2.36191201693675</v>
      </c>
      <c r="AU343" s="102">
        <v>-2.36191201693675</v>
      </c>
      <c r="AV343" s="135">
        <v>-0.49199999999999999</v>
      </c>
      <c r="AW343" s="135">
        <v>-2.4492878233069701</v>
      </c>
      <c r="AX343" s="135">
        <v>1.2433985481805501</v>
      </c>
      <c r="AY343" s="135">
        <v>-7.0005926172618897</v>
      </c>
      <c r="AZ343" s="102">
        <v>-8.69848189238831</v>
      </c>
      <c r="BA343" s="135">
        <v>-3.3696100264029099</v>
      </c>
      <c r="BB343" s="135">
        <v>-8.6037928360168898</v>
      </c>
      <c r="BC343" s="135">
        <v>-5.26955888560994</v>
      </c>
      <c r="BD343" s="135">
        <v>-6.8897779941511903</v>
      </c>
      <c r="BE343" s="63">
        <v>-24.132739742180899</v>
      </c>
      <c r="BF343" s="135"/>
      <c r="BG343" s="165">
        <f t="shared" si="85"/>
        <v>-1.5829320340317365E-2</v>
      </c>
      <c r="BH343" s="165"/>
      <c r="BI343" s="165" t="str">
        <f t="shared" si="86"/>
        <v>x2.8</v>
      </c>
      <c r="BJ343" s="126"/>
      <c r="BK343" s="224" t="b">
        <f t="shared" si="87"/>
        <v>1</v>
      </c>
    </row>
    <row r="344" spans="1:63">
      <c r="A344" s="21" t="s">
        <v>362</v>
      </c>
      <c r="B344" s="29" t="s">
        <v>38</v>
      </c>
      <c r="C344" s="97">
        <v>0</v>
      </c>
      <c r="D344" s="97">
        <v>0</v>
      </c>
      <c r="E344" s="97">
        <v>0</v>
      </c>
      <c r="F344" s="97">
        <v>0</v>
      </c>
      <c r="G344" s="102">
        <v>0</v>
      </c>
      <c r="H344" s="97">
        <v>0</v>
      </c>
      <c r="I344" s="97">
        <v>0</v>
      </c>
      <c r="J344" s="72">
        <v>0</v>
      </c>
      <c r="K344" s="72">
        <v>0</v>
      </c>
      <c r="L344" s="102">
        <v>0</v>
      </c>
      <c r="M344" s="136">
        <v>0</v>
      </c>
      <c r="N344" s="136">
        <v>0</v>
      </c>
      <c r="O344" s="136">
        <v>0</v>
      </c>
      <c r="P344" s="136">
        <v>0</v>
      </c>
      <c r="Q344" s="102">
        <v>0</v>
      </c>
      <c r="R344" s="136">
        <v>0</v>
      </c>
      <c r="S344" s="136">
        <v>0</v>
      </c>
      <c r="T344" s="136">
        <v>0</v>
      </c>
      <c r="U344" s="136">
        <v>0</v>
      </c>
      <c r="V344" s="102">
        <v>0</v>
      </c>
      <c r="W344" s="136">
        <v>0</v>
      </c>
      <c r="X344" s="136">
        <v>0</v>
      </c>
      <c r="Y344" s="136">
        <v>0</v>
      </c>
      <c r="Z344" s="136">
        <v>2.8000000000000001E-2</v>
      </c>
      <c r="AA344" s="102">
        <v>2.8000000000000001E-2</v>
      </c>
      <c r="AB344" s="136">
        <v>1.93483215520782</v>
      </c>
      <c r="AC344" s="136">
        <v>1.2561653463257501</v>
      </c>
      <c r="AD344" s="136">
        <v>1.48901566985766</v>
      </c>
      <c r="AE344" s="136">
        <v>2.3078529489203299</v>
      </c>
      <c r="AF344" s="102">
        <v>6.9878661203115602</v>
      </c>
      <c r="AG344" s="136">
        <v>1.57366752302855</v>
      </c>
      <c r="AH344" s="136">
        <v>1.8052546692900999</v>
      </c>
      <c r="AI344" s="136">
        <v>2.1086923931546</v>
      </c>
      <c r="AJ344" s="136">
        <v>2.0645367272055801</v>
      </c>
      <c r="AK344" s="102">
        <v>7.5521513126788298</v>
      </c>
      <c r="AL344" s="136">
        <v>2.8691409503337799</v>
      </c>
      <c r="AM344" s="136">
        <v>2.8691409503337799</v>
      </c>
      <c r="AN344" s="136">
        <v>3.21705606524413</v>
      </c>
      <c r="AO344" s="136">
        <v>3.21705606524413</v>
      </c>
      <c r="AP344" s="136">
        <v>5.0886097594725799</v>
      </c>
      <c r="AQ344" s="286">
        <v>5.0886097594725905</v>
      </c>
      <c r="AR344" s="136">
        <v>4.2457150043474901</v>
      </c>
      <c r="AS344" s="286">
        <f t="shared" si="84"/>
        <v>4.2457150043474998</v>
      </c>
      <c r="AT344" s="102">
        <v>15.420521779397999</v>
      </c>
      <c r="AU344" s="102">
        <v>15.420521779397999</v>
      </c>
      <c r="AV344" s="136">
        <v>3.6126345459626501</v>
      </c>
      <c r="AW344" s="136">
        <v>7.2648234943469197</v>
      </c>
      <c r="AX344" s="136">
        <v>4.8967906606775404</v>
      </c>
      <c r="AY344" s="136">
        <v>4.6992235021942896</v>
      </c>
      <c r="AZ344" s="102">
        <v>20.473472203181402</v>
      </c>
      <c r="BA344" s="136">
        <v>4.0070711856550698</v>
      </c>
      <c r="BB344" s="136">
        <v>8.4652430004842998</v>
      </c>
      <c r="BC344" s="136">
        <v>5.5144684175021004</v>
      </c>
      <c r="BD344" s="136">
        <v>6.88014302964483</v>
      </c>
      <c r="BE344" s="63">
        <v>24.8669256332863</v>
      </c>
      <c r="BF344" s="136"/>
      <c r="BG344" s="165">
        <f t="shared" si="85"/>
        <v>0.4641021067485227</v>
      </c>
      <c r="BH344" s="165"/>
      <c r="BI344" s="165">
        <f t="shared" si="86"/>
        <v>0.21459249249485857</v>
      </c>
      <c r="BJ344" s="126"/>
      <c r="BK344" s="224" t="b">
        <f t="shared" si="87"/>
        <v>1</v>
      </c>
    </row>
    <row r="345" spans="1:63">
      <c r="A345" s="21" t="s">
        <v>363</v>
      </c>
      <c r="B345" s="29" t="s">
        <v>40</v>
      </c>
      <c r="C345" s="97">
        <v>0</v>
      </c>
      <c r="D345" s="97">
        <v>0</v>
      </c>
      <c r="E345" s="97">
        <v>0</v>
      </c>
      <c r="F345" s="97">
        <v>0</v>
      </c>
      <c r="G345" s="102">
        <v>0</v>
      </c>
      <c r="H345" s="97">
        <v>0</v>
      </c>
      <c r="I345" s="97">
        <v>0</v>
      </c>
      <c r="J345" s="72">
        <v>0</v>
      </c>
      <c r="K345" s="72">
        <v>4.3999999999999997E-2</v>
      </c>
      <c r="L345" s="102">
        <v>4.3999999999999997E-2</v>
      </c>
      <c r="M345" s="136">
        <v>0</v>
      </c>
      <c r="N345" s="136">
        <v>0</v>
      </c>
      <c r="O345" s="136">
        <v>0</v>
      </c>
      <c r="P345" s="136">
        <v>0</v>
      </c>
      <c r="Q345" s="102">
        <v>0</v>
      </c>
      <c r="R345" s="136">
        <v>0</v>
      </c>
      <c r="S345" s="136">
        <v>13.382999999999999</v>
      </c>
      <c r="T345" s="136">
        <v>0.629</v>
      </c>
      <c r="U345" s="136">
        <v>0</v>
      </c>
      <c r="V345" s="102">
        <v>14.012</v>
      </c>
      <c r="W345" s="136">
        <v>0</v>
      </c>
      <c r="X345" s="136">
        <v>0</v>
      </c>
      <c r="Y345" s="136">
        <v>-3.617</v>
      </c>
      <c r="Z345" s="136">
        <v>-6.2160000000000002</v>
      </c>
      <c r="AA345" s="102">
        <v>-9.8330000000000002</v>
      </c>
      <c r="AB345" s="136">
        <v>0</v>
      </c>
      <c r="AC345" s="136">
        <v>0</v>
      </c>
      <c r="AD345" s="136">
        <v>0</v>
      </c>
      <c r="AE345" s="136">
        <v>0</v>
      </c>
      <c r="AF345" s="102">
        <v>0</v>
      </c>
      <c r="AG345" s="136">
        <v>0</v>
      </c>
      <c r="AH345" s="136">
        <v>0.17699999999999999</v>
      </c>
      <c r="AI345" s="136">
        <v>0</v>
      </c>
      <c r="AJ345" s="136">
        <v>0</v>
      </c>
      <c r="AK345" s="102">
        <v>0.17699999999999999</v>
      </c>
      <c r="AL345" s="136">
        <v>6.3E-2</v>
      </c>
      <c r="AM345" s="136">
        <v>6.3E-2</v>
      </c>
      <c r="AN345" s="136">
        <v>-5.3999999999999999E-2</v>
      </c>
      <c r="AO345" s="136">
        <v>-5.3999999999999999E-2</v>
      </c>
      <c r="AP345" s="136">
        <v>2.1999999999999999E-2</v>
      </c>
      <c r="AQ345" s="286">
        <v>2.1999999999999999E-2</v>
      </c>
      <c r="AR345" s="136">
        <v>-8.4789999999999992</v>
      </c>
      <c r="AS345" s="286">
        <f t="shared" si="84"/>
        <v>-8.479000000000001</v>
      </c>
      <c r="AT345" s="102">
        <v>-8.4480000000000004</v>
      </c>
      <c r="AU345" s="102">
        <v>-8.4480000000000004</v>
      </c>
      <c r="AV345" s="136">
        <v>4.9649999999999999</v>
      </c>
      <c r="AW345" s="136">
        <v>0</v>
      </c>
      <c r="AX345" s="136">
        <v>-1.7795221608304701</v>
      </c>
      <c r="AY345" s="136">
        <v>-0.87202127437580901</v>
      </c>
      <c r="AZ345" s="102">
        <v>2.3134565647937202</v>
      </c>
      <c r="BA345" s="136">
        <v>-0.186</v>
      </c>
      <c r="BB345" s="136">
        <v>2.2962119606417999E-2</v>
      </c>
      <c r="BC345" s="136">
        <v>-1.7006548116582899E-2</v>
      </c>
      <c r="BD345" s="136">
        <v>-1.6882745281236</v>
      </c>
      <c r="BE345" s="63">
        <v>-1.8683189566337599</v>
      </c>
      <c r="BF345" s="136"/>
      <c r="BG345" s="165">
        <f t="shared" si="85"/>
        <v>0.93604740816909926</v>
      </c>
      <c r="BH345" s="165"/>
      <c r="BI345" s="165" t="str">
        <f t="shared" si="86"/>
        <v>ns</v>
      </c>
      <c r="BJ345" s="126"/>
      <c r="BK345" s="224" t="b">
        <f t="shared" si="87"/>
        <v>1</v>
      </c>
    </row>
    <row r="346" spans="1:63">
      <c r="A346" s="21" t="s">
        <v>364</v>
      </c>
      <c r="B346" s="29" t="s">
        <v>42</v>
      </c>
      <c r="C346" s="97">
        <v>0</v>
      </c>
      <c r="D346" s="97">
        <v>0</v>
      </c>
      <c r="E346" s="97">
        <v>0</v>
      </c>
      <c r="F346" s="97">
        <v>0</v>
      </c>
      <c r="G346" s="102">
        <v>0</v>
      </c>
      <c r="H346" s="97">
        <v>0</v>
      </c>
      <c r="I346" s="97">
        <v>0</v>
      </c>
      <c r="J346" s="72">
        <v>0</v>
      </c>
      <c r="K346" s="72">
        <v>0</v>
      </c>
      <c r="L346" s="102">
        <v>0</v>
      </c>
      <c r="M346" s="136">
        <v>0</v>
      </c>
      <c r="N346" s="136">
        <v>0</v>
      </c>
      <c r="O346" s="136">
        <v>0</v>
      </c>
      <c r="P346" s="136">
        <v>0</v>
      </c>
      <c r="Q346" s="102">
        <v>0</v>
      </c>
      <c r="R346" s="136">
        <v>0</v>
      </c>
      <c r="S346" s="136">
        <v>0</v>
      </c>
      <c r="T346" s="136">
        <v>0</v>
      </c>
      <c r="U346" s="136">
        <v>0</v>
      </c>
      <c r="V346" s="102">
        <v>0</v>
      </c>
      <c r="W346" s="136">
        <v>0</v>
      </c>
      <c r="X346" s="136">
        <v>0</v>
      </c>
      <c r="Y346" s="136">
        <v>0</v>
      </c>
      <c r="Z346" s="136">
        <v>21.661000000000001</v>
      </c>
      <c r="AA346" s="102">
        <v>21.661000000000001</v>
      </c>
      <c r="AB346" s="136">
        <v>0</v>
      </c>
      <c r="AC346" s="136">
        <v>0</v>
      </c>
      <c r="AD346" s="136">
        <v>0</v>
      </c>
      <c r="AE346" s="136">
        <v>0</v>
      </c>
      <c r="AF346" s="102">
        <v>0</v>
      </c>
      <c r="AG346" s="136">
        <v>0</v>
      </c>
      <c r="AH346" s="136">
        <v>0</v>
      </c>
      <c r="AI346" s="136">
        <v>6.1734623126250499E-2</v>
      </c>
      <c r="AJ346" s="136">
        <v>1.28287927261843E-3</v>
      </c>
      <c r="AK346" s="102">
        <v>6.3017502398868996E-2</v>
      </c>
      <c r="AL346" s="136">
        <v>0</v>
      </c>
      <c r="AM346" s="136">
        <v>0</v>
      </c>
      <c r="AN346" s="136">
        <v>0</v>
      </c>
      <c r="AO346" s="136">
        <v>0</v>
      </c>
      <c r="AP346" s="136">
        <v>0</v>
      </c>
      <c r="AQ346" s="286">
        <v>0</v>
      </c>
      <c r="AR346" s="136">
        <v>0</v>
      </c>
      <c r="AS346" s="286">
        <f t="shared" si="84"/>
        <v>0</v>
      </c>
      <c r="AT346" s="102">
        <v>0</v>
      </c>
      <c r="AU346" s="102">
        <v>0</v>
      </c>
      <c r="AV346" s="136">
        <v>0</v>
      </c>
      <c r="AW346" s="136">
        <v>0</v>
      </c>
      <c r="AX346" s="136">
        <v>0</v>
      </c>
      <c r="AY346" s="136">
        <v>0</v>
      </c>
      <c r="AZ346" s="102">
        <v>0</v>
      </c>
      <c r="BA346" s="136">
        <v>0</v>
      </c>
      <c r="BB346" s="136">
        <v>0</v>
      </c>
      <c r="BC346" s="136">
        <v>0</v>
      </c>
      <c r="BD346" s="136">
        <v>0</v>
      </c>
      <c r="BE346" s="63">
        <v>0</v>
      </c>
      <c r="BF346" s="136"/>
      <c r="BG346" s="165" t="str">
        <f t="shared" si="85"/>
        <v>ns</v>
      </c>
      <c r="BH346" s="165"/>
      <c r="BI346" s="165" t="str">
        <f t="shared" si="86"/>
        <v>ns</v>
      </c>
      <c r="BJ346" s="126"/>
      <c r="BK346" s="224" t="b">
        <f t="shared" si="87"/>
        <v>1</v>
      </c>
    </row>
    <row r="347" spans="1:63">
      <c r="A347" s="21" t="s">
        <v>365</v>
      </c>
      <c r="B347" s="28" t="s">
        <v>44</v>
      </c>
      <c r="C347" s="60">
        <v>27</v>
      </c>
      <c r="D347" s="60">
        <v>47</v>
      </c>
      <c r="E347" s="60">
        <v>40</v>
      </c>
      <c r="F347" s="60">
        <v>41</v>
      </c>
      <c r="G347" s="61">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57.660182517296398</v>
      </c>
      <c r="AA347" s="61">
        <v>202.214574331119</v>
      </c>
      <c r="AB347" s="139">
        <v>43.489799618943501</v>
      </c>
      <c r="AC347" s="139">
        <v>67.381460743957604</v>
      </c>
      <c r="AD347" s="139">
        <v>61.733046535930598</v>
      </c>
      <c r="AE347" s="139">
        <v>55.732456587224597</v>
      </c>
      <c r="AF347" s="61">
        <v>228.33676348605599</v>
      </c>
      <c r="AG347" s="139">
        <v>45.314600927022397</v>
      </c>
      <c r="AH347" s="139">
        <v>52.1614633685668</v>
      </c>
      <c r="AI347" s="139">
        <v>71.237042152906497</v>
      </c>
      <c r="AJ347" s="139">
        <v>57.488495182772198</v>
      </c>
      <c r="AK347" s="61">
        <v>226.20160163126801</v>
      </c>
      <c r="AL347" s="139">
        <v>32.325204826951101</v>
      </c>
      <c r="AM347" s="139">
        <v>32.325204826951101</v>
      </c>
      <c r="AN347" s="139">
        <v>96.290838885317001</v>
      </c>
      <c r="AO347" s="139">
        <v>96.290838885316901</v>
      </c>
      <c r="AP347" s="139">
        <v>101.303790210545</v>
      </c>
      <c r="AQ347" s="287">
        <v>101.303790210545</v>
      </c>
      <c r="AR347" s="139">
        <v>111.006056398778</v>
      </c>
      <c r="AS347" s="287">
        <f t="shared" si="84"/>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134.049942645078</v>
      </c>
      <c r="BB347" s="139">
        <v>151.93121584727101</v>
      </c>
      <c r="BC347" s="139">
        <v>147.21313360872301</v>
      </c>
      <c r="BD347" s="139">
        <v>137.388027288817</v>
      </c>
      <c r="BE347" s="61">
        <v>570.58231938988899</v>
      </c>
      <c r="BF347" s="512"/>
      <c r="BG347" s="165">
        <f t="shared" si="85"/>
        <v>0.23603761302823956</v>
      </c>
      <c r="BH347" s="165"/>
      <c r="BI347" s="165">
        <f t="shared" si="86"/>
        <v>0.16712105095215235</v>
      </c>
      <c r="BJ347" s="126"/>
      <c r="BK347" s="224" t="b">
        <f t="shared" si="87"/>
        <v>1</v>
      </c>
    </row>
    <row r="348" spans="1:63">
      <c r="A348" s="21" t="s">
        <v>366</v>
      </c>
      <c r="B348" s="29" t="s">
        <v>46</v>
      </c>
      <c r="C348" s="97">
        <v>-10</v>
      </c>
      <c r="D348" s="97">
        <v>-16</v>
      </c>
      <c r="E348" s="97">
        <v>-11</v>
      </c>
      <c r="F348" s="97">
        <v>-10</v>
      </c>
      <c r="G348" s="102">
        <v>-47</v>
      </c>
      <c r="H348" s="97">
        <v>-7.6707218461945699</v>
      </c>
      <c r="I348" s="97">
        <v>-14.160424573316901</v>
      </c>
      <c r="J348" s="72">
        <v>-10.340123229867899</v>
      </c>
      <c r="K348" s="72">
        <v>-2.5315964894775602</v>
      </c>
      <c r="L348" s="102">
        <v>-34.702866138856997</v>
      </c>
      <c r="M348" s="136">
        <v>-8.7560688906344204</v>
      </c>
      <c r="N348" s="136">
        <v>-16.992744436133101</v>
      </c>
      <c r="O348" s="136">
        <v>-11.5987104812951</v>
      </c>
      <c r="P348" s="136">
        <v>-8.3293180024244595</v>
      </c>
      <c r="Q348" s="102">
        <v>-45.676841810487097</v>
      </c>
      <c r="R348" s="136">
        <v>-10.5502257337654</v>
      </c>
      <c r="S348" s="136">
        <v>-12.558134914634101</v>
      </c>
      <c r="T348" s="136">
        <v>-16.902953336406402</v>
      </c>
      <c r="U348" s="136">
        <v>-16.3516859632817</v>
      </c>
      <c r="V348" s="102">
        <v>-56.362999948087598</v>
      </c>
      <c r="W348" s="136">
        <v>-9.5308471056081405</v>
      </c>
      <c r="X348" s="136">
        <v>-14.9289863090215</v>
      </c>
      <c r="Y348" s="136">
        <v>-12.858042381604999</v>
      </c>
      <c r="Z348" s="136">
        <v>-15.0333305349334</v>
      </c>
      <c r="AA348" s="102">
        <v>-52.3512063311681</v>
      </c>
      <c r="AB348" s="136">
        <v>-12.3220336552515</v>
      </c>
      <c r="AC348" s="136">
        <v>-16.683779236923499</v>
      </c>
      <c r="AD348" s="136">
        <v>-12.2652104015398</v>
      </c>
      <c r="AE348" s="136">
        <v>-7.7747586077543396</v>
      </c>
      <c r="AF348" s="102">
        <v>-49.045781901469098</v>
      </c>
      <c r="AG348" s="136">
        <v>-14.1500027709577</v>
      </c>
      <c r="AH348" s="136">
        <v>-11.720307603041199</v>
      </c>
      <c r="AI348" s="136">
        <v>-17.109958733129901</v>
      </c>
      <c r="AJ348" s="136">
        <v>-7.3326935161827</v>
      </c>
      <c r="AK348" s="102">
        <v>-50.312962623311499</v>
      </c>
      <c r="AL348" s="136">
        <v>-11.867929253194401</v>
      </c>
      <c r="AM348" s="136">
        <v>-11.867929253194401</v>
      </c>
      <c r="AN348" s="136">
        <v>-18.8750685505101</v>
      </c>
      <c r="AO348" s="136">
        <v>-18.8750685505101</v>
      </c>
      <c r="AP348" s="136">
        <v>-22.391374748716</v>
      </c>
      <c r="AQ348" s="286">
        <v>-22.391374748716</v>
      </c>
      <c r="AR348" s="136">
        <v>-23.234132327204001</v>
      </c>
      <c r="AS348" s="286">
        <f t="shared" si="84"/>
        <v>-23.234132327203991</v>
      </c>
      <c r="AT348" s="102">
        <v>-76.368504879624496</v>
      </c>
      <c r="AU348" s="102">
        <v>-76.368504879624496</v>
      </c>
      <c r="AV348" s="136">
        <v>-21.974099915223899</v>
      </c>
      <c r="AW348" s="136">
        <v>-37.870841914270699</v>
      </c>
      <c r="AX348" s="136">
        <v>-21.774269736427001</v>
      </c>
      <c r="AY348" s="136">
        <v>-30.4971863796865</v>
      </c>
      <c r="AZ348" s="102">
        <v>-112.116397945608</v>
      </c>
      <c r="BA348" s="136">
        <v>-29.516956281491201</v>
      </c>
      <c r="BB348" s="136">
        <v>-38.937637725275401</v>
      </c>
      <c r="BC348" s="136">
        <v>-38.713071356659498</v>
      </c>
      <c r="BD348" s="136">
        <v>-26.977912870330599</v>
      </c>
      <c r="BE348" s="63">
        <v>-134.14557823375699</v>
      </c>
      <c r="BF348" s="136"/>
      <c r="BG348" s="165">
        <f t="shared" si="85"/>
        <v>-0.11539666202453391</v>
      </c>
      <c r="BH348" s="165"/>
      <c r="BI348" s="165">
        <f t="shared" si="86"/>
        <v>0.19648490936032559</v>
      </c>
      <c r="BJ348" s="126"/>
      <c r="BK348" s="224" t="b">
        <f t="shared" si="87"/>
        <v>1</v>
      </c>
    </row>
    <row r="349" spans="1:63">
      <c r="A349" s="21" t="s">
        <v>367</v>
      </c>
      <c r="B349" s="29" t="s">
        <v>48</v>
      </c>
      <c r="C349" s="97">
        <v>0</v>
      </c>
      <c r="D349" s="97">
        <v>0</v>
      </c>
      <c r="E349" s="97">
        <v>0</v>
      </c>
      <c r="F349" s="97">
        <v>0</v>
      </c>
      <c r="G349" s="102">
        <v>0</v>
      </c>
      <c r="H349" s="97">
        <v>0</v>
      </c>
      <c r="I349" s="97">
        <v>0</v>
      </c>
      <c r="J349" s="72">
        <v>0</v>
      </c>
      <c r="K349" s="72">
        <v>0</v>
      </c>
      <c r="L349" s="102">
        <v>0</v>
      </c>
      <c r="M349" s="136">
        <v>0</v>
      </c>
      <c r="N349" s="136">
        <v>0</v>
      </c>
      <c r="O349" s="136">
        <v>0</v>
      </c>
      <c r="P349" s="136">
        <v>0</v>
      </c>
      <c r="Q349" s="102">
        <v>0</v>
      </c>
      <c r="R349" s="136">
        <v>0</v>
      </c>
      <c r="S349" s="136">
        <v>0</v>
      </c>
      <c r="T349" s="136">
        <v>0</v>
      </c>
      <c r="U349" s="136">
        <v>0</v>
      </c>
      <c r="V349" s="102">
        <v>0</v>
      </c>
      <c r="W349" s="136">
        <v>0</v>
      </c>
      <c r="X349" s="136">
        <v>0</v>
      </c>
      <c r="Y349" s="136">
        <v>0</v>
      </c>
      <c r="Z349" s="136">
        <v>0</v>
      </c>
      <c r="AA349" s="102">
        <v>0</v>
      </c>
      <c r="AB349" s="136">
        <v>0</v>
      </c>
      <c r="AC349" s="136">
        <v>0</v>
      </c>
      <c r="AD349" s="136">
        <v>0</v>
      </c>
      <c r="AE349" s="136">
        <v>0</v>
      </c>
      <c r="AF349" s="102">
        <v>0</v>
      </c>
      <c r="AG349" s="136">
        <v>0</v>
      </c>
      <c r="AH349" s="136">
        <v>0</v>
      </c>
      <c r="AI349" s="136">
        <v>0</v>
      </c>
      <c r="AJ349" s="136">
        <v>0</v>
      </c>
      <c r="AK349" s="102">
        <v>0</v>
      </c>
      <c r="AL349" s="136">
        <v>0</v>
      </c>
      <c r="AM349" s="136">
        <v>0</v>
      </c>
      <c r="AN349" s="136">
        <v>0</v>
      </c>
      <c r="AO349" s="136">
        <v>0</v>
      </c>
      <c r="AP349" s="136">
        <v>0</v>
      </c>
      <c r="AQ349" s="286">
        <v>0</v>
      </c>
      <c r="AR349" s="136">
        <v>0</v>
      </c>
      <c r="AS349" s="286">
        <f t="shared" si="84"/>
        <v>0</v>
      </c>
      <c r="AT349" s="102">
        <v>0</v>
      </c>
      <c r="AU349" s="102">
        <v>0</v>
      </c>
      <c r="AV349" s="136">
        <v>0</v>
      </c>
      <c r="AW349" s="136">
        <v>0</v>
      </c>
      <c r="AX349" s="136">
        <v>0</v>
      </c>
      <c r="AY349" s="136">
        <v>0</v>
      </c>
      <c r="AZ349" s="102">
        <v>0</v>
      </c>
      <c r="BA349" s="136">
        <v>0</v>
      </c>
      <c r="BB349" s="136">
        <v>0</v>
      </c>
      <c r="BC349" s="136">
        <v>0</v>
      </c>
      <c r="BD349" s="136">
        <v>0</v>
      </c>
      <c r="BE349" s="63">
        <v>0</v>
      </c>
      <c r="BF349" s="136"/>
      <c r="BG349" s="165" t="str">
        <f t="shared" si="85"/>
        <v>ns</v>
      </c>
      <c r="BH349" s="165"/>
      <c r="BI349" s="165" t="str">
        <f t="shared" si="86"/>
        <v>ns</v>
      </c>
      <c r="BJ349" s="126"/>
      <c r="BK349" s="224" t="b">
        <f t="shared" si="87"/>
        <v>1</v>
      </c>
    </row>
    <row r="350" spans="1:63">
      <c r="A350" s="21" t="s">
        <v>368</v>
      </c>
      <c r="B350" s="28" t="s">
        <v>50</v>
      </c>
      <c r="C350" s="60">
        <v>17</v>
      </c>
      <c r="D350" s="60">
        <v>31</v>
      </c>
      <c r="E350" s="60">
        <v>29</v>
      </c>
      <c r="F350" s="60">
        <v>31</v>
      </c>
      <c r="G350" s="61">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39.2074716526038</v>
      </c>
      <c r="Q350" s="61">
        <v>145.53237135960501</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42.626851982363</v>
      </c>
      <c r="AA350" s="61">
        <v>149.86336799995101</v>
      </c>
      <c r="AB350" s="139">
        <v>31.167765963691998</v>
      </c>
      <c r="AC350" s="139">
        <v>50.697681507034098</v>
      </c>
      <c r="AD350" s="139">
        <v>49.467836134390701</v>
      </c>
      <c r="AE350" s="139">
        <v>47.957697979470296</v>
      </c>
      <c r="AF350" s="61">
        <v>179.290981584587</v>
      </c>
      <c r="AG350" s="139">
        <v>31.164598156064599</v>
      </c>
      <c r="AH350" s="139">
        <v>40.4411557655257</v>
      </c>
      <c r="AI350" s="139">
        <v>54.127083419776604</v>
      </c>
      <c r="AJ350" s="139">
        <v>50.155801666589603</v>
      </c>
      <c r="AK350" s="61">
        <v>175.88863900795599</v>
      </c>
      <c r="AL350" s="139">
        <v>20.4572755737567</v>
      </c>
      <c r="AM350" s="139">
        <v>20.4572755737567</v>
      </c>
      <c r="AN350" s="139">
        <v>77.415770334806993</v>
      </c>
      <c r="AO350" s="139">
        <v>77.415770334806993</v>
      </c>
      <c r="AP350" s="139">
        <v>78.912415461829099</v>
      </c>
      <c r="AQ350" s="287">
        <v>78.912415461829298</v>
      </c>
      <c r="AR350" s="139">
        <v>87.771924071574006</v>
      </c>
      <c r="AS350" s="287">
        <f t="shared" si="84"/>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104.532986363587</v>
      </c>
      <c r="BB350" s="139">
        <v>112.99357812199599</v>
      </c>
      <c r="BC350" s="139">
        <v>108.500062252063</v>
      </c>
      <c r="BD350" s="139">
        <v>110.410114418487</v>
      </c>
      <c r="BE350" s="61">
        <v>436.436741156133</v>
      </c>
      <c r="BF350" s="512"/>
      <c r="BG350" s="165">
        <f t="shared" si="85"/>
        <v>0.36892192388499367</v>
      </c>
      <c r="BH350" s="165"/>
      <c r="BI350" s="165">
        <f t="shared" si="86"/>
        <v>0.15838302883715305</v>
      </c>
      <c r="BJ350" s="126"/>
      <c r="BK350" s="224" t="b">
        <f t="shared" si="87"/>
        <v>1</v>
      </c>
    </row>
    <row r="351" spans="1:63">
      <c r="A351" s="21" t="s">
        <v>369</v>
      </c>
      <c r="B351" s="29" t="s">
        <v>52</v>
      </c>
      <c r="C351" s="97">
        <v>-3</v>
      </c>
      <c r="D351" s="97">
        <v>-5</v>
      </c>
      <c r="E351" s="97">
        <v>-4</v>
      </c>
      <c r="F351" s="97">
        <v>-5</v>
      </c>
      <c r="G351" s="102">
        <v>-17</v>
      </c>
      <c r="H351" s="97">
        <v>-3.10426134565575</v>
      </c>
      <c r="I351" s="97">
        <v>-5.9639400121844801</v>
      </c>
      <c r="J351" s="97">
        <v>-4.1718285236955204</v>
      </c>
      <c r="K351" s="97">
        <v>-4.55469831461886</v>
      </c>
      <c r="L351" s="102">
        <v>-17.794728196154601</v>
      </c>
      <c r="M351" s="136">
        <v>-3.6076132971158099</v>
      </c>
      <c r="N351" s="136">
        <v>-7.7690412663242201</v>
      </c>
      <c r="O351" s="136">
        <v>-5.4137269677867801</v>
      </c>
      <c r="P351" s="136">
        <v>-5.5526184687731996</v>
      </c>
      <c r="Q351" s="102">
        <v>-22.343</v>
      </c>
      <c r="R351" s="136">
        <v>-1.51571207412956E-6</v>
      </c>
      <c r="S351" s="136">
        <v>-3.7015500671395399E-6</v>
      </c>
      <c r="T351" s="136">
        <v>-3.1134021393825501E-6</v>
      </c>
      <c r="U351" s="136">
        <v>-2.82553479374286E-6</v>
      </c>
      <c r="V351" s="102">
        <v>-1.1156199074394499E-5</v>
      </c>
      <c r="W351" s="136">
        <v>-1.32912005178633E-6</v>
      </c>
      <c r="X351" s="136">
        <v>-2.8012940595756401E-6</v>
      </c>
      <c r="Y351" s="136">
        <v>-2.9488037122304099E-6</v>
      </c>
      <c r="Z351" s="136">
        <v>-1.0088037665529699E-3</v>
      </c>
      <c r="AA351" s="102">
        <v>-1.0158829843765699E-3</v>
      </c>
      <c r="AB351" s="136">
        <v>-10.429530123020401</v>
      </c>
      <c r="AC351" s="136">
        <v>-16.3975982968858</v>
      </c>
      <c r="AD351" s="136">
        <v>-16.063578878223399</v>
      </c>
      <c r="AE351" s="136">
        <v>-15.571733274709599</v>
      </c>
      <c r="AF351" s="102">
        <v>-58.4624405728391</v>
      </c>
      <c r="AG351" s="136">
        <v>-10.5714798926517</v>
      </c>
      <c r="AH351" s="136">
        <v>-13.4008292997559</v>
      </c>
      <c r="AI351" s="136">
        <v>-17.5744262697945</v>
      </c>
      <c r="AJ351" s="136">
        <v>-16.363795134520402</v>
      </c>
      <c r="AK351" s="102">
        <v>-57.910530596722502</v>
      </c>
      <c r="AL351" s="136">
        <v>-7.2822626646922402</v>
      </c>
      <c r="AM351" s="136">
        <v>-7.2822626646922402</v>
      </c>
      <c r="AN351" s="136">
        <v>-24.654600071979001</v>
      </c>
      <c r="AO351" s="136">
        <v>-24.654600071979061</v>
      </c>
      <c r="AP351" s="136">
        <v>-25.111077002145802</v>
      </c>
      <c r="AQ351" s="286">
        <v>-25.111077002145798</v>
      </c>
      <c r="AR351" s="136">
        <v>-27.812601684000999</v>
      </c>
      <c r="AS351" s="286">
        <f t="shared" si="84"/>
        <v>-27.812601684000903</v>
      </c>
      <c r="AT351" s="102">
        <v>-84.860541422818002</v>
      </c>
      <c r="AU351" s="102">
        <v>-84.860541422818002</v>
      </c>
      <c r="AV351" s="136">
        <v>-20.966297699204301</v>
      </c>
      <c r="AW351" s="136">
        <v>-34.455863367102602</v>
      </c>
      <c r="AX351" s="136">
        <v>-38.196949879256003</v>
      </c>
      <c r="AY351" s="136">
        <v>-25.7016727332263</v>
      </c>
      <c r="AZ351" s="102">
        <v>-119.320783678789</v>
      </c>
      <c r="BA351" s="136">
        <v>-33.661924632945599</v>
      </c>
      <c r="BB351" s="136">
        <v>-36.242404490053502</v>
      </c>
      <c r="BC351" s="136">
        <v>-34.872187712062498</v>
      </c>
      <c r="BD351" s="136">
        <v>-35.454753235200599</v>
      </c>
      <c r="BE351" s="63">
        <v>-140.23127007026201</v>
      </c>
      <c r="BF351" s="136"/>
      <c r="BG351" s="165">
        <f t="shared" si="85"/>
        <v>0.37947259710321624</v>
      </c>
      <c r="BH351" s="165"/>
      <c r="BI351" s="165">
        <f t="shared" si="86"/>
        <v>0.17524596928364078</v>
      </c>
      <c r="BJ351" s="126"/>
      <c r="BK351" s="224" t="b">
        <f t="shared" si="87"/>
        <v>1</v>
      </c>
    </row>
    <row r="352" spans="1:63">
      <c r="A352" s="21" t="s">
        <v>370</v>
      </c>
      <c r="B352" s="36" t="s">
        <v>54</v>
      </c>
      <c r="C352" s="61">
        <v>14</v>
      </c>
      <c r="D352" s="61">
        <v>26</v>
      </c>
      <c r="E352" s="61">
        <v>25</v>
      </c>
      <c r="F352" s="61">
        <v>26</v>
      </c>
      <c r="G352" s="61">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33.654853183830603</v>
      </c>
      <c r="Q352" s="61">
        <v>123.189371359605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42.625843178596398</v>
      </c>
      <c r="AA352" s="61">
        <v>149.86235211696601</v>
      </c>
      <c r="AB352" s="140">
        <v>20.738235840671699</v>
      </c>
      <c r="AC352" s="140">
        <v>34.300083210148301</v>
      </c>
      <c r="AD352" s="140">
        <v>33.404257256167298</v>
      </c>
      <c r="AE352" s="140">
        <v>32.385964704760703</v>
      </c>
      <c r="AF352" s="61">
        <v>120.828541011748</v>
      </c>
      <c r="AG352" s="140">
        <v>20.593118263413</v>
      </c>
      <c r="AH352" s="140">
        <v>27.040326465769599</v>
      </c>
      <c r="AI352" s="140">
        <v>36.552657149982103</v>
      </c>
      <c r="AJ352" s="140">
        <v>33.792006532069202</v>
      </c>
      <c r="AK352" s="61">
        <v>117.978108411234</v>
      </c>
      <c r="AL352" s="140">
        <v>13.175012909064501</v>
      </c>
      <c r="AM352" s="140">
        <v>13.175012909064501</v>
      </c>
      <c r="AN352" s="140">
        <v>52.761170262828003</v>
      </c>
      <c r="AO352" s="140">
        <v>52.761170262827896</v>
      </c>
      <c r="AP352" s="140">
        <v>53.801338459683301</v>
      </c>
      <c r="AQ352" s="287">
        <v>53.801338459683606</v>
      </c>
      <c r="AR352" s="140">
        <v>59.959322387573003</v>
      </c>
      <c r="AS352" s="287">
        <f t="shared" si="84"/>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70.8710617306416</v>
      </c>
      <c r="BB352" s="140">
        <v>76.751173631942194</v>
      </c>
      <c r="BC352" s="140">
        <v>73.627874540001102</v>
      </c>
      <c r="BD352" s="140">
        <v>74.955361183285802</v>
      </c>
      <c r="BE352" s="61">
        <v>296.20547108587101</v>
      </c>
      <c r="BF352" s="513"/>
      <c r="BG352" s="165">
        <f t="shared" si="85"/>
        <v>0.36398735513253389</v>
      </c>
      <c r="BH352" s="165"/>
      <c r="BI352" s="165">
        <f t="shared" si="86"/>
        <v>0.15056732018187158</v>
      </c>
      <c r="BJ352" s="126"/>
      <c r="BK352" s="224" t="b">
        <f t="shared" si="87"/>
        <v>1</v>
      </c>
    </row>
    <row r="353" spans="1:63">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10"/>
      <c r="AT353" s="131"/>
      <c r="AU353" s="131"/>
      <c r="AV353" s="131"/>
      <c r="AW353" s="131"/>
      <c r="AX353" s="131"/>
      <c r="AY353" s="131"/>
      <c r="AZ353" s="131"/>
      <c r="BA353" s="131"/>
      <c r="BB353" s="131"/>
      <c r="BC353" s="131"/>
      <c r="BD353" s="131"/>
      <c r="BE353" s="410"/>
      <c r="BF353" s="131"/>
      <c r="BG353" s="165"/>
      <c r="BH353" s="165"/>
      <c r="BI353" s="165"/>
      <c r="BJ353" s="126"/>
      <c r="BK353" s="224"/>
    </row>
    <row r="354" spans="1:63" hidden="1"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10"/>
      <c r="AT354" s="131"/>
      <c r="AU354" s="131"/>
      <c r="AV354" s="131"/>
      <c r="AW354" s="131"/>
      <c r="AX354" s="131"/>
      <c r="AY354" s="131"/>
      <c r="AZ354" s="131"/>
      <c r="BA354" s="131"/>
      <c r="BB354" s="131"/>
      <c r="BC354" s="131"/>
      <c r="BD354" s="131"/>
      <c r="BE354" s="410"/>
      <c r="BF354" s="131"/>
      <c r="BG354" s="165"/>
      <c r="BH354" s="165"/>
      <c r="BI354" s="165"/>
      <c r="BJ354" s="126"/>
      <c r="BK354" s="224"/>
    </row>
    <row r="355" spans="1:63" ht="16.5" hidden="1"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2"/>
      <c r="AT355" s="133"/>
      <c r="AU355" s="133"/>
      <c r="AV355" s="133"/>
      <c r="AW355" s="133"/>
      <c r="AX355" s="133"/>
      <c r="AY355" s="133"/>
      <c r="AZ355" s="133"/>
      <c r="BA355" s="133"/>
      <c r="BB355" s="133"/>
      <c r="BC355" s="133"/>
      <c r="BD355" s="133"/>
      <c r="BE355" s="412"/>
      <c r="BF355" s="133"/>
      <c r="BG355" s="378"/>
      <c r="BH355" s="378"/>
      <c r="BI355" s="380"/>
      <c r="BJ355" s="378"/>
      <c r="BK355" s="378"/>
    </row>
    <row r="356" spans="1:63" hidden="1"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57" t="s">
        <v>596</v>
      </c>
      <c r="AN356" s="131"/>
      <c r="AO356" s="57" t="s">
        <v>596</v>
      </c>
      <c r="AP356" s="131"/>
      <c r="AQ356" s="57" t="s">
        <v>596</v>
      </c>
      <c r="AR356" s="131"/>
      <c r="AS356" s="415" t="s">
        <v>596</v>
      </c>
      <c r="AT356" s="131"/>
      <c r="AU356" s="329" t="s">
        <v>596</v>
      </c>
      <c r="AV356" s="131"/>
      <c r="AW356" s="131"/>
      <c r="AX356" s="131"/>
      <c r="AY356" s="131"/>
      <c r="AZ356" s="131"/>
      <c r="BA356" s="131"/>
      <c r="BB356" s="131"/>
      <c r="BC356" s="131"/>
      <c r="BD356" s="131"/>
      <c r="BE356" s="410"/>
      <c r="BF356" s="131"/>
      <c r="BG356" s="381"/>
      <c r="BH356" s="381"/>
      <c r="BI356" s="381"/>
      <c r="BJ356" s="126"/>
      <c r="BK356" s="224"/>
    </row>
    <row r="357" spans="1:63" ht="25.5" hidden="1" outlineLevel="1">
      <c r="A357" s="21"/>
      <c r="B357" s="25" t="s">
        <v>24</v>
      </c>
      <c r="C357" s="58" t="s">
        <v>100</v>
      </c>
      <c r="D357" s="58" t="s">
        <v>101</v>
      </c>
      <c r="E357" s="58" t="s">
        <v>102</v>
      </c>
      <c r="F357" s="58" t="s">
        <v>103</v>
      </c>
      <c r="G357" s="58" t="s">
        <v>104</v>
      </c>
      <c r="H357" s="58" t="s">
        <v>483</v>
      </c>
      <c r="I357" s="58" t="s">
        <v>484</v>
      </c>
      <c r="J357" s="58" t="s">
        <v>485</v>
      </c>
      <c r="K357" s="58" t="s">
        <v>486</v>
      </c>
      <c r="L357" s="58" t="s">
        <v>487</v>
      </c>
      <c r="M357" s="57" t="s">
        <v>488</v>
      </c>
      <c r="N357" s="57" t="s">
        <v>489</v>
      </c>
      <c r="O357" s="57" t="s">
        <v>490</v>
      </c>
      <c r="P357" s="57" t="s">
        <v>491</v>
      </c>
      <c r="Q357" s="58" t="s">
        <v>492</v>
      </c>
      <c r="R357" s="57" t="s">
        <v>493</v>
      </c>
      <c r="S357" s="57" t="s">
        <v>494</v>
      </c>
      <c r="T357" s="57" t="s">
        <v>495</v>
      </c>
      <c r="U357" s="57" t="s">
        <v>496</v>
      </c>
      <c r="V357" s="58" t="s">
        <v>497</v>
      </c>
      <c r="W357" s="57" t="s">
        <v>498</v>
      </c>
      <c r="X357" s="57" t="s">
        <v>499</v>
      </c>
      <c r="Y357" s="57" t="s">
        <v>500</v>
      </c>
      <c r="Z357" s="57" t="s">
        <v>501</v>
      </c>
      <c r="AA357" s="57" t="s">
        <v>502</v>
      </c>
      <c r="AB357" s="57" t="s">
        <v>503</v>
      </c>
      <c r="AC357" s="57" t="s">
        <v>504</v>
      </c>
      <c r="AD357" s="57" t="s">
        <v>505</v>
      </c>
      <c r="AE357" s="57" t="s">
        <v>506</v>
      </c>
      <c r="AF357" s="57" t="s">
        <v>507</v>
      </c>
      <c r="AG357" s="57" t="s">
        <v>508</v>
      </c>
      <c r="AH357" s="57" t="s">
        <v>509</v>
      </c>
      <c r="AI357" s="57" t="s">
        <v>510</v>
      </c>
      <c r="AJ357" s="57" t="s">
        <v>511</v>
      </c>
      <c r="AK357" s="57" t="s">
        <v>512</v>
      </c>
      <c r="AL357" s="57" t="s">
        <v>513</v>
      </c>
      <c r="AM357" s="57" t="s">
        <v>513</v>
      </c>
      <c r="AN357" s="57" t="s">
        <v>570</v>
      </c>
      <c r="AO357" s="57" t="s">
        <v>570</v>
      </c>
      <c r="AP357" s="57" t="s">
        <v>574</v>
      </c>
      <c r="AQ357" s="57" t="s">
        <v>574</v>
      </c>
      <c r="AR357" s="57" t="s">
        <v>599</v>
      </c>
      <c r="AS357" s="415" t="str">
        <f>AS337</f>
        <v>Q4-22
Stated</v>
      </c>
      <c r="AT357" s="57" t="s">
        <v>600</v>
      </c>
      <c r="AU357" s="329" t="s">
        <v>600</v>
      </c>
      <c r="AV357" s="57" t="s">
        <v>605</v>
      </c>
      <c r="AW357" s="57" t="s">
        <v>614</v>
      </c>
      <c r="AX357" s="57" t="s">
        <v>620</v>
      </c>
      <c r="AY357" s="57" t="s">
        <v>627</v>
      </c>
      <c r="AZ357" s="57" t="s">
        <v>628</v>
      </c>
      <c r="BA357" s="57" t="s">
        <v>647</v>
      </c>
      <c r="BB357" s="57" t="s">
        <v>644</v>
      </c>
      <c r="BC357" s="57" t="s">
        <v>654</v>
      </c>
      <c r="BD357" s="57" t="str">
        <f>BD$14</f>
        <v>Q4-24
Stated</v>
      </c>
      <c r="BE357" s="415" t="str">
        <f t="shared" ref="BE357" si="88">BE$14</f>
        <v>FY-2024
Stated</v>
      </c>
      <c r="BF357" s="57"/>
      <c r="BG357" s="379" t="str">
        <f>LEFT($AV:$AV,2)&amp;"/"&amp;LEFT(BA:BA,2)</f>
        <v>Q1/Q1</v>
      </c>
      <c r="BH357" s="379"/>
      <c r="BI357" s="379" t="str">
        <f>LEFT($AK:$AK,2)&amp;"/"&amp;LEFT(BE:BE,2)</f>
        <v>FY/FY</v>
      </c>
      <c r="BJ357" s="126"/>
      <c r="BK357" s="224"/>
    </row>
    <row r="358" spans="1:63" hidden="1" outlineLevel="1">
      <c r="A358" s="21"/>
      <c r="B358" s="26"/>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10"/>
      <c r="AT358" s="131"/>
      <c r="AU358" s="131"/>
      <c r="AV358" s="131"/>
      <c r="AW358" s="131"/>
      <c r="AX358" s="131"/>
      <c r="AY358" s="131"/>
      <c r="AZ358" s="131"/>
      <c r="BA358" s="131"/>
      <c r="BB358" s="131"/>
      <c r="BC358" s="131"/>
      <c r="BD358" s="131"/>
      <c r="BE358" s="410"/>
      <c r="BF358" s="131"/>
      <c r="BG358" s="348"/>
      <c r="BH358" s="348"/>
      <c r="BI358" s="348"/>
      <c r="BJ358" s="126"/>
      <c r="BK358" s="224"/>
    </row>
    <row r="359" spans="1:63" hidden="1" outlineLevel="1">
      <c r="A359" s="21"/>
      <c r="B359" s="28"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134"/>
      <c r="AB359" s="134"/>
      <c r="AC359" s="134"/>
      <c r="AD359" s="134"/>
      <c r="AE359" s="134"/>
      <c r="AF359" s="134"/>
      <c r="AG359" s="134"/>
      <c r="AH359" s="134"/>
      <c r="AI359" s="134"/>
      <c r="AJ359" s="134"/>
      <c r="AK359" s="134"/>
      <c r="AL359" s="134"/>
      <c r="AM359" s="134"/>
      <c r="AN359" s="134"/>
      <c r="AO359" s="134"/>
      <c r="AP359" s="134"/>
      <c r="AQ359" s="134"/>
      <c r="AR359" s="134"/>
      <c r="AS359" s="134"/>
      <c r="AT359" s="134"/>
      <c r="AU359" s="134"/>
      <c r="AV359" s="134"/>
      <c r="AW359" s="134"/>
      <c r="AX359" s="134"/>
      <c r="AY359" s="134"/>
      <c r="AZ359" s="134"/>
      <c r="BA359" s="134"/>
      <c r="BB359" s="134"/>
      <c r="BC359" s="134"/>
      <c r="BD359" s="134"/>
      <c r="BE359" s="134"/>
      <c r="BF359" s="510"/>
      <c r="BG359" s="165" t="str">
        <f t="shared" ref="BG359:BG372" si="89">IF(ISERROR($BA359/AV359),"ns",IF($BA359/AV359&gt;200%,"x"&amp;(ROUND($BA359/AV359,1)),IF($BA359/AV359&lt;0,"ns",$BA359/AV359-1)))</f>
        <v>ns</v>
      </c>
      <c r="BH359" s="165"/>
      <c r="BI359" s="165" t="str">
        <f t="shared" ref="BI359:BI374" si="90">IF(ISERROR($AU359/BE359),"ns",IF($AU359/BE359&gt;200%,"x"&amp;(ROUND($AU359/BE359,1)),IF($AU359/BE359&lt;0,"ns",$AU359/BE359-1)))</f>
        <v>ns</v>
      </c>
      <c r="BJ359" s="126"/>
      <c r="BK359" s="224" t="b">
        <f t="shared" ref="BK359:BK372" si="91">ROUND(AZ359,1)=ROUND((AV359+AW359+AY359+AY359),1)</f>
        <v>1</v>
      </c>
    </row>
    <row r="360" spans="1:63" hidden="1" outlineLevel="1">
      <c r="A360" s="21"/>
      <c r="B360" s="29" t="s">
        <v>28</v>
      </c>
      <c r="C360" s="97"/>
      <c r="D360" s="97"/>
      <c r="E360" s="97"/>
      <c r="F360" s="97"/>
      <c r="G360" s="102"/>
      <c r="H360" s="97"/>
      <c r="I360" s="97"/>
      <c r="J360" s="97"/>
      <c r="K360" s="97"/>
      <c r="L360" s="102"/>
      <c r="M360" s="135"/>
      <c r="N360" s="135"/>
      <c r="O360" s="135"/>
      <c r="P360" s="135"/>
      <c r="Q360" s="102"/>
      <c r="R360" s="135"/>
      <c r="S360" s="135"/>
      <c r="T360" s="135"/>
      <c r="U360" s="135"/>
      <c r="V360" s="102"/>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421"/>
      <c r="AT360" s="135"/>
      <c r="AU360" s="135"/>
      <c r="AV360" s="135"/>
      <c r="AW360" s="135"/>
      <c r="AX360" s="135"/>
      <c r="AY360" s="135"/>
      <c r="AZ360" s="135"/>
      <c r="BA360" s="135"/>
      <c r="BB360" s="135"/>
      <c r="BC360" s="135"/>
      <c r="BD360" s="135"/>
      <c r="BE360" s="421"/>
      <c r="BF360" s="135"/>
      <c r="BG360" s="165" t="str">
        <f t="shared" si="89"/>
        <v>ns</v>
      </c>
      <c r="BH360" s="165"/>
      <c r="BI360" s="165" t="str">
        <f t="shared" si="90"/>
        <v>ns</v>
      </c>
      <c r="BJ360" s="126"/>
      <c r="BK360" s="224" t="b">
        <f t="shared" si="91"/>
        <v>1</v>
      </c>
    </row>
    <row r="361" spans="1:63" hidden="1" outlineLevel="1">
      <c r="A361" s="21"/>
      <c r="B361" s="28"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134"/>
      <c r="AB361" s="134"/>
      <c r="AC361" s="134"/>
      <c r="AD361" s="134"/>
      <c r="AE361" s="134"/>
      <c r="AF361" s="134"/>
      <c r="AG361" s="134"/>
      <c r="AH361" s="134"/>
      <c r="AI361" s="134"/>
      <c r="AJ361" s="134"/>
      <c r="AK361" s="134"/>
      <c r="AL361" s="134"/>
      <c r="AM361" s="134"/>
      <c r="AN361" s="134"/>
      <c r="AO361" s="134"/>
      <c r="AP361" s="134"/>
      <c r="AQ361" s="134"/>
      <c r="AR361" s="134"/>
      <c r="AS361" s="134"/>
      <c r="AT361" s="134"/>
      <c r="AU361" s="134"/>
      <c r="AV361" s="134"/>
      <c r="AW361" s="134"/>
      <c r="AX361" s="134"/>
      <c r="AY361" s="134"/>
      <c r="AZ361" s="134"/>
      <c r="BA361" s="134"/>
      <c r="BB361" s="134"/>
      <c r="BC361" s="134"/>
      <c r="BD361" s="134"/>
      <c r="BE361" s="134"/>
      <c r="BF361" s="510"/>
      <c r="BG361" s="165" t="str">
        <f t="shared" si="89"/>
        <v>ns</v>
      </c>
      <c r="BH361" s="165"/>
      <c r="BI361" s="165" t="str">
        <f t="shared" si="90"/>
        <v>ns</v>
      </c>
      <c r="BJ361" s="126"/>
      <c r="BK361" s="224" t="b">
        <f t="shared" si="91"/>
        <v>1</v>
      </c>
    </row>
    <row r="362" spans="1:63" hidden="1" outlineLevel="1">
      <c r="A362" s="21"/>
      <c r="B362" s="29" t="s">
        <v>34</v>
      </c>
      <c r="C362" s="97"/>
      <c r="D362" s="97"/>
      <c r="E362" s="97"/>
      <c r="F362" s="97"/>
      <c r="G362" s="102"/>
      <c r="H362" s="97"/>
      <c r="I362" s="97"/>
      <c r="J362" s="97"/>
      <c r="K362" s="97"/>
      <c r="L362" s="102"/>
      <c r="M362" s="135"/>
      <c r="N362" s="135"/>
      <c r="O362" s="135"/>
      <c r="P362" s="135"/>
      <c r="Q362" s="102"/>
      <c r="R362" s="135"/>
      <c r="S362" s="135"/>
      <c r="T362" s="135"/>
      <c r="U362" s="135"/>
      <c r="V362" s="102"/>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421"/>
      <c r="AT362" s="135"/>
      <c r="AU362" s="135"/>
      <c r="AV362" s="135"/>
      <c r="AW362" s="135"/>
      <c r="AX362" s="135"/>
      <c r="AY362" s="135"/>
      <c r="AZ362" s="135"/>
      <c r="BA362" s="135"/>
      <c r="BB362" s="135"/>
      <c r="BC362" s="135"/>
      <c r="BD362" s="135"/>
      <c r="BE362" s="421"/>
      <c r="BF362" s="135"/>
      <c r="BG362" s="165" t="str">
        <f t="shared" si="89"/>
        <v>ns</v>
      </c>
      <c r="BH362" s="165"/>
      <c r="BI362" s="165" t="str">
        <f t="shared" si="90"/>
        <v>ns</v>
      </c>
      <c r="BJ362" s="126"/>
      <c r="BK362" s="224" t="b">
        <f t="shared" si="91"/>
        <v>1</v>
      </c>
    </row>
    <row r="363" spans="1:63" hidden="1" outlineLevel="1">
      <c r="A363" s="21"/>
      <c r="B363" s="29" t="s">
        <v>38</v>
      </c>
      <c r="C363" s="97"/>
      <c r="D363" s="97"/>
      <c r="E363" s="97"/>
      <c r="F363" s="97"/>
      <c r="G363" s="102"/>
      <c r="H363" s="97"/>
      <c r="I363" s="97"/>
      <c r="J363" s="97"/>
      <c r="K363" s="97"/>
      <c r="L363" s="102"/>
      <c r="M363" s="135"/>
      <c r="N363" s="135"/>
      <c r="O363" s="135"/>
      <c r="P363" s="135"/>
      <c r="Q363" s="102"/>
      <c r="R363" s="135"/>
      <c r="S363" s="135"/>
      <c r="T363" s="135"/>
      <c r="U363" s="135"/>
      <c r="V363" s="102"/>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421"/>
      <c r="AT363" s="135"/>
      <c r="AU363" s="135"/>
      <c r="AV363" s="135"/>
      <c r="AW363" s="135"/>
      <c r="AX363" s="135"/>
      <c r="AY363" s="135"/>
      <c r="AZ363" s="135"/>
      <c r="BA363" s="135"/>
      <c r="BB363" s="135"/>
      <c r="BC363" s="135"/>
      <c r="BD363" s="135"/>
      <c r="BE363" s="421"/>
      <c r="BF363" s="135"/>
      <c r="BG363" s="165" t="str">
        <f t="shared" si="89"/>
        <v>ns</v>
      </c>
      <c r="BH363" s="165"/>
      <c r="BI363" s="165" t="str">
        <f t="shared" si="90"/>
        <v>ns</v>
      </c>
      <c r="BJ363" s="126"/>
      <c r="BK363" s="224" t="b">
        <f t="shared" si="91"/>
        <v>1</v>
      </c>
    </row>
    <row r="364" spans="1:63" hidden="1" outlineLevel="1">
      <c r="A364" s="21"/>
      <c r="B364" s="29" t="s">
        <v>40</v>
      </c>
      <c r="C364" s="97"/>
      <c r="D364" s="97"/>
      <c r="E364" s="97"/>
      <c r="F364" s="97"/>
      <c r="G364" s="102"/>
      <c r="H364" s="97"/>
      <c r="I364" s="97"/>
      <c r="J364" s="97"/>
      <c r="K364" s="97"/>
      <c r="L364" s="102"/>
      <c r="M364" s="135"/>
      <c r="N364" s="135"/>
      <c r="O364" s="135"/>
      <c r="P364" s="135"/>
      <c r="Q364" s="102"/>
      <c r="R364" s="135"/>
      <c r="S364" s="135"/>
      <c r="T364" s="135"/>
      <c r="U364" s="135"/>
      <c r="V364" s="102"/>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421"/>
      <c r="AT364" s="135"/>
      <c r="AU364" s="135"/>
      <c r="AV364" s="135"/>
      <c r="AW364" s="135"/>
      <c r="AX364" s="135"/>
      <c r="AY364" s="135"/>
      <c r="AZ364" s="135"/>
      <c r="BA364" s="135"/>
      <c r="BB364" s="135"/>
      <c r="BC364" s="135"/>
      <c r="BD364" s="135"/>
      <c r="BE364" s="421"/>
      <c r="BF364" s="135"/>
      <c r="BG364" s="165" t="str">
        <f t="shared" si="89"/>
        <v>ns</v>
      </c>
      <c r="BH364" s="165"/>
      <c r="BI364" s="165" t="str">
        <f t="shared" si="90"/>
        <v>ns</v>
      </c>
      <c r="BJ364" s="126"/>
      <c r="BK364" s="224" t="b">
        <f t="shared" si="91"/>
        <v>1</v>
      </c>
    </row>
    <row r="365" spans="1:63" hidden="1" outlineLevel="1">
      <c r="A365" s="21"/>
      <c r="B365" s="29" t="s">
        <v>42</v>
      </c>
      <c r="C365" s="97"/>
      <c r="D365" s="97"/>
      <c r="E365" s="97"/>
      <c r="F365" s="97"/>
      <c r="G365" s="102"/>
      <c r="H365" s="97"/>
      <c r="I365" s="97"/>
      <c r="J365" s="97"/>
      <c r="K365" s="97"/>
      <c r="L365" s="102"/>
      <c r="M365" s="135"/>
      <c r="N365" s="135"/>
      <c r="O365" s="135"/>
      <c r="P365" s="135"/>
      <c r="Q365" s="102"/>
      <c r="R365" s="135"/>
      <c r="S365" s="135"/>
      <c r="T365" s="135"/>
      <c r="U365" s="135"/>
      <c r="V365" s="102"/>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421"/>
      <c r="AT365" s="135"/>
      <c r="AU365" s="135"/>
      <c r="AV365" s="135"/>
      <c r="AW365" s="135"/>
      <c r="AX365" s="135"/>
      <c r="AY365" s="135"/>
      <c r="AZ365" s="135"/>
      <c r="BA365" s="135"/>
      <c r="BB365" s="135"/>
      <c r="BC365" s="135"/>
      <c r="BD365" s="135"/>
      <c r="BE365" s="421"/>
      <c r="BF365" s="135"/>
      <c r="BG365" s="165" t="str">
        <f t="shared" si="89"/>
        <v>ns</v>
      </c>
      <c r="BH365" s="165"/>
      <c r="BI365" s="165" t="str">
        <f t="shared" si="90"/>
        <v>ns</v>
      </c>
      <c r="BJ365" s="126"/>
      <c r="BK365" s="224" t="b">
        <f t="shared" si="91"/>
        <v>1</v>
      </c>
    </row>
    <row r="366" spans="1:63" hidden="1" outlineLevel="1">
      <c r="A366" s="21"/>
      <c r="B366" s="28"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134"/>
      <c r="AB366" s="134"/>
      <c r="AC366" s="134"/>
      <c r="AD366" s="134"/>
      <c r="AE366" s="134"/>
      <c r="AF366" s="134"/>
      <c r="AG366" s="134"/>
      <c r="AH366" s="134"/>
      <c r="AI366" s="134"/>
      <c r="AJ366" s="134"/>
      <c r="AK366" s="134"/>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c r="BF366" s="510"/>
      <c r="BG366" s="165" t="str">
        <f t="shared" si="89"/>
        <v>ns</v>
      </c>
      <c r="BH366" s="165"/>
      <c r="BI366" s="165" t="str">
        <f t="shared" si="90"/>
        <v>ns</v>
      </c>
      <c r="BJ366" s="126"/>
      <c r="BK366" s="224" t="b">
        <f t="shared" si="91"/>
        <v>1</v>
      </c>
    </row>
    <row r="367" spans="1:63" hidden="1" outlineLevel="1">
      <c r="A367" s="21"/>
      <c r="B367" s="29" t="s">
        <v>46</v>
      </c>
      <c r="C367" s="97"/>
      <c r="D367" s="97"/>
      <c r="E367" s="97"/>
      <c r="F367" s="97"/>
      <c r="G367" s="102"/>
      <c r="H367" s="97"/>
      <c r="I367" s="97"/>
      <c r="J367" s="97"/>
      <c r="K367" s="97"/>
      <c r="L367" s="102"/>
      <c r="M367" s="135"/>
      <c r="N367" s="135"/>
      <c r="O367" s="135"/>
      <c r="P367" s="135"/>
      <c r="Q367" s="102"/>
      <c r="R367" s="135"/>
      <c r="S367" s="135"/>
      <c r="T367" s="135"/>
      <c r="U367" s="135"/>
      <c r="V367" s="102"/>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421"/>
      <c r="AT367" s="135"/>
      <c r="AU367" s="135"/>
      <c r="AV367" s="135"/>
      <c r="AW367" s="135"/>
      <c r="AX367" s="135"/>
      <c r="AY367" s="135"/>
      <c r="AZ367" s="135"/>
      <c r="BA367" s="135"/>
      <c r="BB367" s="135"/>
      <c r="BC367" s="135"/>
      <c r="BD367" s="135"/>
      <c r="BE367" s="421"/>
      <c r="BF367" s="135"/>
      <c r="BG367" s="165" t="str">
        <f t="shared" si="89"/>
        <v>ns</v>
      </c>
      <c r="BH367" s="165"/>
      <c r="BI367" s="165" t="str">
        <f t="shared" si="90"/>
        <v>ns</v>
      </c>
      <c r="BJ367" s="126"/>
      <c r="BK367" s="224" t="b">
        <f t="shared" si="91"/>
        <v>1</v>
      </c>
    </row>
    <row r="368" spans="1:63" hidden="1" outlineLevel="1">
      <c r="A368" s="21"/>
      <c r="B368" s="29" t="s">
        <v>48</v>
      </c>
      <c r="C368" s="97">
        <v>363</v>
      </c>
      <c r="D368" s="97">
        <v>230</v>
      </c>
      <c r="E368" s="97">
        <v>250</v>
      </c>
      <c r="F368" s="97">
        <v>229</v>
      </c>
      <c r="G368" s="102">
        <v>1072</v>
      </c>
      <c r="H368" s="97">
        <v>0</v>
      </c>
      <c r="I368" s="97">
        <v>0</v>
      </c>
      <c r="J368" s="97">
        <v>0</v>
      </c>
      <c r="K368" s="97">
        <v>0</v>
      </c>
      <c r="L368" s="102">
        <v>0</v>
      </c>
      <c r="M368" s="135">
        <v>0</v>
      </c>
      <c r="N368" s="135">
        <v>0</v>
      </c>
      <c r="O368" s="135">
        <v>0</v>
      </c>
      <c r="P368" s="135">
        <v>0</v>
      </c>
      <c r="Q368" s="102">
        <v>0</v>
      </c>
      <c r="R368" s="135">
        <v>0</v>
      </c>
      <c r="S368" s="135">
        <v>0</v>
      </c>
      <c r="T368" s="135">
        <v>0</v>
      </c>
      <c r="U368" s="135">
        <v>0</v>
      </c>
      <c r="V368" s="102">
        <v>0</v>
      </c>
      <c r="W368" s="135">
        <v>0</v>
      </c>
      <c r="X368" s="135">
        <v>0</v>
      </c>
      <c r="Y368" s="135">
        <v>0</v>
      </c>
      <c r="Z368" s="135">
        <v>0</v>
      </c>
      <c r="AA368" s="135">
        <v>0</v>
      </c>
      <c r="AB368" s="135">
        <v>0</v>
      </c>
      <c r="AC368" s="135">
        <v>0</v>
      </c>
      <c r="AD368" s="135">
        <v>0</v>
      </c>
      <c r="AE368" s="135">
        <v>0</v>
      </c>
      <c r="AF368" s="135">
        <v>0</v>
      </c>
      <c r="AG368" s="135">
        <v>0</v>
      </c>
      <c r="AH368" s="135">
        <v>0</v>
      </c>
      <c r="AI368" s="135">
        <v>0</v>
      </c>
      <c r="AJ368" s="135">
        <v>0</v>
      </c>
      <c r="AK368" s="135">
        <v>0</v>
      </c>
      <c r="AL368" s="135">
        <v>0</v>
      </c>
      <c r="AM368" s="135">
        <v>0</v>
      </c>
      <c r="AN368" s="135">
        <v>0</v>
      </c>
      <c r="AO368" s="135">
        <v>0</v>
      </c>
      <c r="AP368" s="135">
        <v>0</v>
      </c>
      <c r="AQ368" s="135">
        <v>0</v>
      </c>
      <c r="AR368" s="135">
        <v>0</v>
      </c>
      <c r="AS368" s="421"/>
      <c r="AT368" s="135">
        <v>0</v>
      </c>
      <c r="AU368" s="135">
        <v>0</v>
      </c>
      <c r="AV368" s="135">
        <v>0</v>
      </c>
      <c r="AW368" s="135">
        <v>0</v>
      </c>
      <c r="AX368" s="135">
        <v>0</v>
      </c>
      <c r="AY368" s="135">
        <v>0</v>
      </c>
      <c r="AZ368" s="135">
        <v>0</v>
      </c>
      <c r="BA368" s="135">
        <v>0</v>
      </c>
      <c r="BB368" s="135">
        <v>0</v>
      </c>
      <c r="BC368" s="135">
        <v>0</v>
      </c>
      <c r="BD368" s="135">
        <v>0</v>
      </c>
      <c r="BE368" s="421">
        <v>0</v>
      </c>
      <c r="BF368" s="135"/>
      <c r="BG368" s="165" t="str">
        <f t="shared" si="89"/>
        <v>ns</v>
      </c>
      <c r="BH368" s="165"/>
      <c r="BI368" s="165" t="str">
        <f t="shared" si="90"/>
        <v>ns</v>
      </c>
      <c r="BJ368" s="126"/>
      <c r="BK368" s="224" t="b">
        <f t="shared" si="91"/>
        <v>1</v>
      </c>
    </row>
    <row r="369" spans="1:63" hidden="1" outlineLevel="1">
      <c r="A369" s="21"/>
      <c r="B369" s="28" t="s">
        <v>50</v>
      </c>
      <c r="C369" s="60">
        <v>363</v>
      </c>
      <c r="D369" s="60">
        <v>230</v>
      </c>
      <c r="E369" s="60">
        <v>250</v>
      </c>
      <c r="F369" s="60">
        <v>229</v>
      </c>
      <c r="G369" s="61">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134">
        <v>0</v>
      </c>
      <c r="AB369" s="134">
        <v>0</v>
      </c>
      <c r="AC369" s="134">
        <v>0</v>
      </c>
      <c r="AD369" s="134">
        <v>0</v>
      </c>
      <c r="AE369" s="134">
        <v>0</v>
      </c>
      <c r="AF369" s="134">
        <v>0</v>
      </c>
      <c r="AG369" s="134">
        <v>0</v>
      </c>
      <c r="AH369" s="134">
        <v>0</v>
      </c>
      <c r="AI369" s="134">
        <v>0</v>
      </c>
      <c r="AJ369" s="134">
        <v>0</v>
      </c>
      <c r="AK369" s="134">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s="134">
        <v>0</v>
      </c>
      <c r="BC369" s="134">
        <v>0</v>
      </c>
      <c r="BD369" s="134">
        <v>0</v>
      </c>
      <c r="BE369" s="134">
        <v>0</v>
      </c>
      <c r="BF369" s="510"/>
      <c r="BG369" s="165" t="str">
        <f t="shared" si="89"/>
        <v>ns</v>
      </c>
      <c r="BH369" s="165"/>
      <c r="BI369" s="165" t="str">
        <f t="shared" si="90"/>
        <v>ns</v>
      </c>
      <c r="BJ369" s="126"/>
      <c r="BK369" s="224" t="b">
        <f t="shared" si="91"/>
        <v>1</v>
      </c>
    </row>
    <row r="370" spans="1:63" hidden="1" outlineLevel="1">
      <c r="A370" s="21"/>
      <c r="B370" s="29" t="s">
        <v>52</v>
      </c>
      <c r="C370" s="97"/>
      <c r="D370" s="97"/>
      <c r="E370" s="97"/>
      <c r="F370" s="97"/>
      <c r="G370" s="102">
        <v>0</v>
      </c>
      <c r="H370" s="97"/>
      <c r="I370" s="97"/>
      <c r="J370" s="97"/>
      <c r="K370" s="97"/>
      <c r="L370" s="102"/>
      <c r="M370" s="135"/>
      <c r="N370" s="135"/>
      <c r="O370" s="135"/>
      <c r="P370" s="135"/>
      <c r="Q370" s="102"/>
      <c r="R370" s="135"/>
      <c r="S370" s="135"/>
      <c r="T370" s="135"/>
      <c r="U370" s="135"/>
      <c r="V370" s="102"/>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421"/>
      <c r="AT370" s="135"/>
      <c r="AU370" s="135"/>
      <c r="AV370" s="135"/>
      <c r="AW370" s="135"/>
      <c r="AX370" s="135"/>
      <c r="AY370" s="135"/>
      <c r="AZ370" s="135"/>
      <c r="BA370" s="135"/>
      <c r="BB370" s="135"/>
      <c r="BC370" s="135"/>
      <c r="BD370" s="135"/>
      <c r="BE370" s="421"/>
      <c r="BF370" s="135"/>
      <c r="BG370" s="165" t="str">
        <f t="shared" si="89"/>
        <v>ns</v>
      </c>
      <c r="BH370" s="165"/>
      <c r="BI370" s="165" t="str">
        <f t="shared" si="90"/>
        <v>ns</v>
      </c>
      <c r="BJ370" s="126"/>
      <c r="BK370" s="224" t="b">
        <f t="shared" si="91"/>
        <v>1</v>
      </c>
    </row>
    <row r="371" spans="1:63" hidden="1" outlineLevel="1">
      <c r="A371" s="21"/>
      <c r="B371" s="36" t="s">
        <v>54</v>
      </c>
      <c r="C371" s="61">
        <v>363</v>
      </c>
      <c r="D371" s="61">
        <v>230</v>
      </c>
      <c r="E371" s="61">
        <v>250</v>
      </c>
      <c r="F371" s="61">
        <v>229</v>
      </c>
      <c r="G371" s="61">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137">
        <v>0</v>
      </c>
      <c r="AB371" s="137">
        <v>0</v>
      </c>
      <c r="AC371" s="137">
        <v>0</v>
      </c>
      <c r="AD371" s="137">
        <v>0</v>
      </c>
      <c r="AE371" s="137">
        <v>0</v>
      </c>
      <c r="AF371" s="137">
        <v>0</v>
      </c>
      <c r="AG371" s="137">
        <v>0</v>
      </c>
      <c r="AH371" s="137">
        <v>0</v>
      </c>
      <c r="AI371" s="137">
        <v>0</v>
      </c>
      <c r="AJ371" s="137">
        <v>0</v>
      </c>
      <c r="AK371" s="137">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s="137">
        <v>0</v>
      </c>
      <c r="BC371" s="137">
        <v>0</v>
      </c>
      <c r="BD371" s="137">
        <v>0</v>
      </c>
      <c r="BE371" s="137">
        <v>0</v>
      </c>
      <c r="BF371" s="511"/>
      <c r="BG371" s="165" t="str">
        <f t="shared" si="89"/>
        <v>ns</v>
      </c>
      <c r="BH371" s="165"/>
      <c r="BI371" s="165" t="str">
        <f t="shared" si="90"/>
        <v>ns</v>
      </c>
      <c r="BJ371" s="126"/>
      <c r="BK371" s="224" t="b">
        <f t="shared" si="91"/>
        <v>1</v>
      </c>
    </row>
    <row r="372" spans="1:63" hidden="1" outlineLevel="1">
      <c r="A372" s="119" t="s">
        <v>372</v>
      </c>
      <c r="B372" s="31" t="s">
        <v>373</v>
      </c>
      <c r="C372" s="94">
        <v>-21.5</v>
      </c>
      <c r="D372" s="94">
        <v>-6.5</v>
      </c>
      <c r="E372" s="94">
        <v>2</v>
      </c>
      <c r="F372" s="95">
        <v>26</v>
      </c>
      <c r="G372" s="96">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5">
        <v>0</v>
      </c>
      <c r="AB372" s="95">
        <v>0</v>
      </c>
      <c r="AC372" s="95">
        <v>0</v>
      </c>
      <c r="AD372" s="95">
        <v>0</v>
      </c>
      <c r="AE372" s="95">
        <v>0</v>
      </c>
      <c r="AF372" s="95">
        <v>0</v>
      </c>
      <c r="AG372" s="95">
        <v>0</v>
      </c>
      <c r="AH372" s="95">
        <v>0</v>
      </c>
      <c r="AI372" s="95">
        <v>0</v>
      </c>
      <c r="AJ372" s="95">
        <v>0</v>
      </c>
      <c r="AK372" s="95">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s="95">
        <v>0</v>
      </c>
      <c r="BE372" s="94">
        <v>0</v>
      </c>
      <c r="BF372" s="95"/>
      <c r="BG372" s="165" t="str">
        <f t="shared" si="89"/>
        <v>ns</v>
      </c>
      <c r="BH372" s="165"/>
      <c r="BI372" s="165" t="str">
        <f t="shared" si="90"/>
        <v>ns</v>
      </c>
      <c r="BJ372" s="126"/>
      <c r="BK372" s="224" t="b">
        <f t="shared" si="91"/>
        <v>1</v>
      </c>
    </row>
    <row r="373" spans="1:63" hidden="1" outlineLevel="1">
      <c r="A373" s="21"/>
      <c r="B373" s="121"/>
      <c r="C373" s="109"/>
      <c r="D373" s="109"/>
      <c r="E373" s="109"/>
      <c r="F373" s="122"/>
      <c r="G373" s="122"/>
      <c r="H373" s="122"/>
      <c r="I373" s="122"/>
      <c r="J373" s="122"/>
      <c r="K373" s="122"/>
      <c r="L373" s="122"/>
      <c r="M373" s="162"/>
      <c r="N373" s="162"/>
      <c r="O373" s="162"/>
      <c r="P373" s="162"/>
      <c r="Q373" s="122"/>
      <c r="R373" s="162"/>
      <c r="S373" s="162"/>
      <c r="T373" s="162"/>
      <c r="U373" s="162"/>
      <c r="V373" s="12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426"/>
      <c r="AT373" s="162"/>
      <c r="AU373" s="162"/>
      <c r="AV373" s="162"/>
      <c r="AW373" s="162"/>
      <c r="AX373" s="162"/>
      <c r="AY373" s="162"/>
      <c r="AZ373" s="162"/>
      <c r="BA373" s="162"/>
      <c r="BB373" s="162"/>
      <c r="BC373" s="162"/>
      <c r="BD373" s="162"/>
      <c r="BE373" s="426"/>
      <c r="BF373" s="162"/>
      <c r="BG373" s="165"/>
      <c r="BH373" s="165"/>
      <c r="BI373" s="165" t="str">
        <f t="shared" si="90"/>
        <v>ns</v>
      </c>
      <c r="BJ373" s="126"/>
      <c r="BK373" s="224"/>
    </row>
    <row r="374" spans="1:63" collapsed="1">
      <c r="A374" s="21"/>
      <c r="B374" s="121"/>
      <c r="C374" s="109"/>
      <c r="D374" s="109"/>
      <c r="E374" s="109"/>
      <c r="F374" s="122"/>
      <c r="G374" s="122"/>
      <c r="H374" s="122"/>
      <c r="I374" s="122"/>
      <c r="J374" s="122"/>
      <c r="K374" s="122"/>
      <c r="L374" s="122"/>
      <c r="M374" s="162"/>
      <c r="N374" s="162"/>
      <c r="O374" s="162"/>
      <c r="P374" s="162"/>
      <c r="Q374" s="122"/>
      <c r="R374" s="162"/>
      <c r="S374" s="162"/>
      <c r="T374" s="162"/>
      <c r="U374" s="162"/>
      <c r="V374" s="12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26"/>
      <c r="AT374" s="162"/>
      <c r="AU374" s="162"/>
      <c r="AV374" s="162"/>
      <c r="AW374" s="162"/>
      <c r="AX374" s="162"/>
      <c r="AY374" s="162"/>
      <c r="AZ374" s="162"/>
      <c r="BA374" s="162"/>
      <c r="BB374" s="162"/>
      <c r="BC374" s="162"/>
      <c r="BD374" s="162"/>
      <c r="BE374" s="426"/>
      <c r="BF374" s="162"/>
      <c r="BG374" s="165"/>
      <c r="BH374" s="165"/>
      <c r="BI374" s="165" t="str">
        <f t="shared" si="90"/>
        <v>ns</v>
      </c>
      <c r="BJ374" s="126"/>
      <c r="BK374" s="224"/>
    </row>
    <row r="375" spans="1:63" ht="16.5"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2"/>
      <c r="AT375" s="133"/>
      <c r="AU375" s="133"/>
      <c r="AV375" s="133"/>
      <c r="AW375" s="133"/>
      <c r="AX375" s="133"/>
      <c r="AY375" s="133"/>
      <c r="AZ375" s="133"/>
      <c r="BA375" s="133"/>
      <c r="BB375" s="133"/>
      <c r="BC375" s="133"/>
      <c r="BD375" s="133"/>
      <c r="BE375" s="412"/>
      <c r="BF375" s="133"/>
      <c r="BG375" s="378"/>
      <c r="BH375" s="378"/>
      <c r="BI375" s="380"/>
      <c r="BJ375" s="378"/>
      <c r="BK375" s="378"/>
    </row>
    <row r="376" spans="1:63">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57" t="s">
        <v>596</v>
      </c>
      <c r="AN376" s="131"/>
      <c r="AO376" s="57" t="s">
        <v>596</v>
      </c>
      <c r="AP376" s="131"/>
      <c r="AQ376" s="57" t="s">
        <v>596</v>
      </c>
      <c r="AR376" s="131"/>
      <c r="AS376" s="415" t="s">
        <v>596</v>
      </c>
      <c r="AT376" s="131"/>
      <c r="AU376" s="329" t="s">
        <v>596</v>
      </c>
      <c r="AV376" s="131"/>
      <c r="AW376" s="131"/>
      <c r="AX376" s="131"/>
      <c r="AY376" s="131"/>
      <c r="AZ376" s="131"/>
      <c r="BA376" s="131"/>
      <c r="BB376" s="131"/>
      <c r="BC376" s="131"/>
      <c r="BD376" s="131"/>
      <c r="BE376" s="410"/>
      <c r="BF376" s="131"/>
      <c r="BG376" s="381"/>
      <c r="BH376" s="381"/>
      <c r="BI376" s="381"/>
      <c r="BJ376" s="126"/>
      <c r="BK376" s="224"/>
    </row>
    <row r="377" spans="1:63" ht="25.5">
      <c r="A377" s="21"/>
      <c r="B377" s="25" t="s">
        <v>24</v>
      </c>
      <c r="C377" s="58" t="s">
        <v>100</v>
      </c>
      <c r="D377" s="58" t="s">
        <v>101</v>
      </c>
      <c r="E377" s="58" t="s">
        <v>102</v>
      </c>
      <c r="F377" s="58" t="s">
        <v>103</v>
      </c>
      <c r="G377" s="58" t="s">
        <v>104</v>
      </c>
      <c r="H377" s="58" t="s">
        <v>483</v>
      </c>
      <c r="I377" s="58" t="s">
        <v>484</v>
      </c>
      <c r="J377" s="58" t="s">
        <v>485</v>
      </c>
      <c r="K377" s="58" t="s">
        <v>486</v>
      </c>
      <c r="L377" s="58" t="s">
        <v>487</v>
      </c>
      <c r="M377" s="57" t="s">
        <v>488</v>
      </c>
      <c r="N377" s="57" t="s">
        <v>489</v>
      </c>
      <c r="O377" s="57" t="s">
        <v>490</v>
      </c>
      <c r="P377" s="57" t="s">
        <v>491</v>
      </c>
      <c r="Q377" s="58" t="s">
        <v>492</v>
      </c>
      <c r="R377" s="57" t="s">
        <v>493</v>
      </c>
      <c r="S377" s="57" t="s">
        <v>494</v>
      </c>
      <c r="T377" s="57" t="s">
        <v>495</v>
      </c>
      <c r="U377" s="57" t="s">
        <v>496</v>
      </c>
      <c r="V377" s="58" t="s">
        <v>497</v>
      </c>
      <c r="W377" s="57" t="s">
        <v>498</v>
      </c>
      <c r="X377" s="57" t="s">
        <v>499</v>
      </c>
      <c r="Y377" s="57" t="s">
        <v>500</v>
      </c>
      <c r="Z377" s="57" t="s">
        <v>501</v>
      </c>
      <c r="AA377" s="57" t="s">
        <v>502</v>
      </c>
      <c r="AB377" s="57" t="s">
        <v>503</v>
      </c>
      <c r="AC377" s="57" t="s">
        <v>504</v>
      </c>
      <c r="AD377" s="57" t="s">
        <v>505</v>
      </c>
      <c r="AE377" s="57" t="s">
        <v>506</v>
      </c>
      <c r="AF377" s="57" t="s">
        <v>507</v>
      </c>
      <c r="AG377" s="57" t="s">
        <v>508</v>
      </c>
      <c r="AH377" s="57" t="s">
        <v>509</v>
      </c>
      <c r="AI377" s="57" t="s">
        <v>510</v>
      </c>
      <c r="AJ377" s="57" t="s">
        <v>511</v>
      </c>
      <c r="AK377" s="57" t="s">
        <v>512</v>
      </c>
      <c r="AL377" s="57" t="s">
        <v>513</v>
      </c>
      <c r="AM377" s="57" t="s">
        <v>513</v>
      </c>
      <c r="AN377" s="57" t="s">
        <v>570</v>
      </c>
      <c r="AO377" s="57" t="s">
        <v>570</v>
      </c>
      <c r="AP377" s="57" t="s">
        <v>574</v>
      </c>
      <c r="AQ377" s="57" t="s">
        <v>574</v>
      </c>
      <c r="AR377" s="57" t="s">
        <v>599</v>
      </c>
      <c r="AS377" s="415" t="str">
        <f>AS357</f>
        <v>Q4-22
Stated</v>
      </c>
      <c r="AT377" s="57" t="s">
        <v>600</v>
      </c>
      <c r="AU377" s="329" t="s">
        <v>600</v>
      </c>
      <c r="AV377" s="57" t="s">
        <v>605</v>
      </c>
      <c r="AW377" s="57" t="s">
        <v>614</v>
      </c>
      <c r="AX377" s="57" t="s">
        <v>620</v>
      </c>
      <c r="AY377" s="57" t="s">
        <v>627</v>
      </c>
      <c r="AZ377" s="57" t="s">
        <v>628</v>
      </c>
      <c r="BA377" s="57" t="s">
        <v>647</v>
      </c>
      <c r="BB377" s="57" t="s">
        <v>644</v>
      </c>
      <c r="BC377" s="57" t="s">
        <v>654</v>
      </c>
      <c r="BD377" s="57" t="str">
        <f>BD$14</f>
        <v>Q4-24
Stated</v>
      </c>
      <c r="BE377" s="415" t="str">
        <f t="shared" ref="BE377" si="92">BE$14</f>
        <v>FY-2024
Stated</v>
      </c>
      <c r="BF377" s="57"/>
      <c r="BG377" s="165" t="str">
        <f>IF(ISERROR($BD377/AY377),"ns",IF($BD377/AY377&gt;200%,"x"&amp;(ROUND($BD377/AY377,1)),IF($BD377/AY377&lt;0,"ns",$BD377/AY377-1)))</f>
        <v>ns</v>
      </c>
      <c r="BH377" s="379"/>
      <c r="BI377" s="379" t="str">
        <f>LEFT($AK:$AK,2)&amp;"/"&amp;LEFT(BE:BE,2)</f>
        <v>FY/FY</v>
      </c>
      <c r="BJ377" s="126"/>
      <c r="BK377" s="224"/>
    </row>
    <row r="378" spans="1:63">
      <c r="A378" s="21"/>
      <c r="B378" s="26"/>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10"/>
      <c r="AT378" s="131"/>
      <c r="AU378" s="131"/>
      <c r="AV378" s="131"/>
      <c r="AW378" s="131"/>
      <c r="AX378" s="131"/>
      <c r="AY378" s="131"/>
      <c r="AZ378" s="131"/>
      <c r="BA378" s="131"/>
      <c r="BB378" s="131"/>
      <c r="BC378" s="131"/>
      <c r="BD378" s="131"/>
      <c r="BE378" s="410"/>
      <c r="BF378" s="131"/>
      <c r="BG378" s="348"/>
      <c r="BH378" s="348"/>
      <c r="BI378" s="348"/>
      <c r="BJ378" s="126"/>
      <c r="BK378" s="224"/>
    </row>
    <row r="379" spans="1:63">
      <c r="A379" s="104" t="s">
        <v>375</v>
      </c>
      <c r="B379" s="39" t="s">
        <v>26</v>
      </c>
      <c r="C379" s="105">
        <v>-437</v>
      </c>
      <c r="D379" s="105">
        <v>-332</v>
      </c>
      <c r="E379" s="105">
        <v>-500</v>
      </c>
      <c r="F379" s="105">
        <v>-90</v>
      </c>
      <c r="G379" s="77">
        <v>-1359</v>
      </c>
      <c r="H379" s="105">
        <v>-705.82957036376399</v>
      </c>
      <c r="I379" s="105">
        <v>101.77681212531</v>
      </c>
      <c r="J379" s="105">
        <v>-624.22137826086202</v>
      </c>
      <c r="K379" s="143">
        <v>-119.75317266806999</v>
      </c>
      <c r="L379" s="77">
        <v>-1348.0273091673901</v>
      </c>
      <c r="M379" s="144">
        <v>-166.431065551871</v>
      </c>
      <c r="N379" s="144">
        <v>-53.653533950680099</v>
      </c>
      <c r="O379" s="144">
        <v>-106.290801638299</v>
      </c>
      <c r="P379" s="144">
        <v>-329.25092874599397</v>
      </c>
      <c r="Q379" s="77">
        <v>-655.626329886843</v>
      </c>
      <c r="R379" s="144">
        <v>-112.428008332899</v>
      </c>
      <c r="S379" s="144">
        <v>-6.4657819252278204</v>
      </c>
      <c r="T379" s="144">
        <v>-162.46595398889201</v>
      </c>
      <c r="U379" s="144">
        <v>-63.008456540951897</v>
      </c>
      <c r="V379" s="77">
        <v>-344.36820078797001</v>
      </c>
      <c r="W379" s="144">
        <v>-171.302502636745</v>
      </c>
      <c r="X379" s="144">
        <v>-85.079027750801899</v>
      </c>
      <c r="Y379" s="144">
        <v>-99.540420187914805</v>
      </c>
      <c r="Z379" s="144">
        <v>-141.05585747927</v>
      </c>
      <c r="AA379" s="77">
        <v>-496.97780805473201</v>
      </c>
      <c r="AB379" s="144">
        <v>99.115221737064203</v>
      </c>
      <c r="AC379" s="144">
        <v>-265.69428838972601</v>
      </c>
      <c r="AD379" s="144">
        <v>-3.4508892235882702</v>
      </c>
      <c r="AE379" s="144">
        <v>-68.341716729620003</v>
      </c>
      <c r="AF379" s="77">
        <v>-238.37167260587</v>
      </c>
      <c r="AG379" s="144">
        <v>13.967157976213599</v>
      </c>
      <c r="AH379" s="144">
        <v>104.656559742119</v>
      </c>
      <c r="AI379" s="144">
        <v>0.12673125964771201</v>
      </c>
      <c r="AJ379" s="144">
        <v>187.088696921017</v>
      </c>
      <c r="AK379" s="77">
        <v>305.839145898997</v>
      </c>
      <c r="AL379" s="144">
        <v>25.831045456431699</v>
      </c>
      <c r="AM379" s="144">
        <v>-167.70895454356801</v>
      </c>
      <c r="AN379" s="144">
        <v>200.048336845189</v>
      </c>
      <c r="AO379" s="144">
        <v>-32.913856841929999</v>
      </c>
      <c r="AP379" s="144">
        <v>-53.117360205807202</v>
      </c>
      <c r="AQ379" s="280">
        <v>-231.61916651868901</v>
      </c>
      <c r="AR379" s="144">
        <v>-201.105718561998</v>
      </c>
      <c r="AS379" s="280">
        <f t="shared" ref="AS379:AS397" si="93">AU379-AM379-AO379-AQ379</f>
        <v>-282.51611714145508</v>
      </c>
      <c r="AT379" s="77">
        <v>-28.3436964661852</v>
      </c>
      <c r="AU379" s="77">
        <v>-714.75809504564199</v>
      </c>
      <c r="AV379" s="144">
        <v>-252.55904349607599</v>
      </c>
      <c r="AW379" s="144">
        <v>-65.684676707766997</v>
      </c>
      <c r="AX379" s="144">
        <v>-102.991161424922</v>
      </c>
      <c r="AY379" s="144">
        <v>-262.06868005163602</v>
      </c>
      <c r="AZ379" s="77">
        <v>-683.303561680401</v>
      </c>
      <c r="BA379" s="144">
        <v>-106.998358281365</v>
      </c>
      <c r="BB379" s="144">
        <v>-267.072736950592</v>
      </c>
      <c r="BC379" s="144">
        <v>-290.47237231936799</v>
      </c>
      <c r="BD379" s="144">
        <v>94.967863535756507</v>
      </c>
      <c r="BE379" s="77">
        <v>-569.57560401556805</v>
      </c>
      <c r="BF379" s="514"/>
      <c r="BG379" s="165" t="str">
        <f t="shared" ref="BG379:BG397" si="94">IF(ISERROR($BD379/AY379),"ns",IF($BD379/AY379&gt;200%,"x"&amp;(ROUND($BD379/AY379,1)),IF($BD379/AY379&lt;0,"ns",$BD379/AY379-1)))</f>
        <v>ns</v>
      </c>
      <c r="BH379" s="165"/>
      <c r="BI379" s="165">
        <f t="shared" ref="BI379:BI396" si="95">IF(ISERROR($BE379/AZ379),"ns",IF($BE379/AZ379&gt;200%,"x"&amp;(ROUND($BE379/AZ379,1)),IF($BE379/AZ379&lt;0,"ns",$BE379/AZ379-1)))</f>
        <v>-0.16643840899226359</v>
      </c>
      <c r="BJ379" s="126"/>
      <c r="BK379" s="224" t="b">
        <f t="shared" ref="BK379:BK395" si="96">ROUND(BE379,1)=ROUND((BA379+BB379+BC379+BD379),1)</f>
        <v>1</v>
      </c>
    </row>
    <row r="380" spans="1:63">
      <c r="A380" s="106" t="s">
        <v>376</v>
      </c>
      <c r="B380" s="31" t="s">
        <v>377</v>
      </c>
      <c r="C380" s="123">
        <v>-31</v>
      </c>
      <c r="D380" s="123">
        <v>229</v>
      </c>
      <c r="E380" s="123">
        <v>-26</v>
      </c>
      <c r="F380" s="123">
        <v>100</v>
      </c>
      <c r="G380" s="124">
        <v>272</v>
      </c>
      <c r="H380" s="123">
        <v>19</v>
      </c>
      <c r="I380" s="123">
        <v>19.149999999999999</v>
      </c>
      <c r="J380" s="123">
        <v>-280.99</v>
      </c>
      <c r="K380" s="163">
        <v>103.46099999999998</v>
      </c>
      <c r="L380" s="124">
        <v>-158.37900000000002</v>
      </c>
      <c r="M380" s="164">
        <v>-8.4480000000000075</v>
      </c>
      <c r="N380" s="164">
        <v>-96.61</v>
      </c>
      <c r="O380" s="164">
        <v>-15.577000000000018</v>
      </c>
      <c r="P380" s="164">
        <v>-95.376999999999995</v>
      </c>
      <c r="Q380" s="124">
        <v>-207.56400000000002</v>
      </c>
      <c r="R380" s="164">
        <v>0</v>
      </c>
      <c r="S380" s="164">
        <v>0</v>
      </c>
      <c r="T380" s="164">
        <v>0</v>
      </c>
      <c r="U380" s="164">
        <v>0</v>
      </c>
      <c r="V380" s="124">
        <v>0</v>
      </c>
      <c r="W380" s="164">
        <v>0</v>
      </c>
      <c r="X380" s="164">
        <v>0</v>
      </c>
      <c r="Y380" s="164">
        <v>0</v>
      </c>
      <c r="Z380" s="164">
        <v>0</v>
      </c>
      <c r="AA380" s="124">
        <v>0</v>
      </c>
      <c r="AB380" s="164">
        <v>0</v>
      </c>
      <c r="AC380" s="164">
        <v>0</v>
      </c>
      <c r="AD380" s="164">
        <v>0</v>
      </c>
      <c r="AE380" s="164">
        <v>0</v>
      </c>
      <c r="AF380" s="124">
        <v>0</v>
      </c>
      <c r="AG380" s="164">
        <v>0</v>
      </c>
      <c r="AH380" s="164">
        <v>0</v>
      </c>
      <c r="AI380" s="164">
        <v>0</v>
      </c>
      <c r="AJ380" s="164">
        <v>0</v>
      </c>
      <c r="AK380" s="124">
        <v>0</v>
      </c>
      <c r="AL380" s="164">
        <v>0</v>
      </c>
      <c r="AM380" s="164">
        <v>0</v>
      </c>
      <c r="AN380" s="164">
        <v>0</v>
      </c>
      <c r="AO380" s="164">
        <v>0</v>
      </c>
      <c r="AP380" s="164">
        <v>0</v>
      </c>
      <c r="AQ380" s="360">
        <v>0</v>
      </c>
      <c r="AR380" s="164">
        <v>0</v>
      </c>
      <c r="AS380" s="428">
        <f t="shared" si="93"/>
        <v>0</v>
      </c>
      <c r="AT380" s="124">
        <v>0</v>
      </c>
      <c r="AU380" s="124">
        <v>0</v>
      </c>
      <c r="AV380" s="164">
        <v>0</v>
      </c>
      <c r="AW380" s="164">
        <v>0</v>
      </c>
      <c r="AX380" s="164">
        <v>0</v>
      </c>
      <c r="AY380" s="164">
        <v>0</v>
      </c>
      <c r="AZ380" s="124">
        <v>0</v>
      </c>
      <c r="BA380" s="164">
        <v>0</v>
      </c>
      <c r="BB380" s="164">
        <v>0</v>
      </c>
      <c r="BC380" s="164">
        <v>0</v>
      </c>
      <c r="BD380" s="164">
        <v>0</v>
      </c>
      <c r="BE380" s="65">
        <v>0</v>
      </c>
      <c r="BF380" s="164"/>
      <c r="BG380" s="165" t="str">
        <f t="shared" si="94"/>
        <v>ns</v>
      </c>
      <c r="BH380" s="165"/>
      <c r="BI380" s="165" t="str">
        <f t="shared" si="95"/>
        <v>ns</v>
      </c>
      <c r="BJ380" s="126"/>
      <c r="BK380" s="224" t="b">
        <f t="shared" si="96"/>
        <v>1</v>
      </c>
    </row>
    <row r="381" spans="1:63">
      <c r="A381" s="106" t="s">
        <v>378</v>
      </c>
      <c r="B381" s="41" t="s">
        <v>58</v>
      </c>
      <c r="C381" s="107"/>
      <c r="D381" s="107"/>
      <c r="E381" s="107"/>
      <c r="F381" s="107"/>
      <c r="G381" s="78">
        <v>0</v>
      </c>
      <c r="H381" s="107">
        <v>0</v>
      </c>
      <c r="I381" s="107">
        <v>0</v>
      </c>
      <c r="J381" s="107">
        <v>0</v>
      </c>
      <c r="K381" s="145">
        <v>-66.260000000000005</v>
      </c>
      <c r="L381" s="78">
        <v>-66.260000000000005</v>
      </c>
      <c r="M381" s="146">
        <v>2</v>
      </c>
      <c r="N381" s="146">
        <v>120</v>
      </c>
      <c r="O381" s="146">
        <v>31.789000000000001</v>
      </c>
      <c r="P381" s="146">
        <v>2.5630000000000002</v>
      </c>
      <c r="Q381" s="78">
        <v>154.352</v>
      </c>
      <c r="R381" s="146">
        <v>0</v>
      </c>
      <c r="S381" s="146">
        <v>0</v>
      </c>
      <c r="T381" s="146">
        <v>-9.3960000000000008</v>
      </c>
      <c r="U381" s="146">
        <v>6.1970000000000001</v>
      </c>
      <c r="V381" s="78">
        <v>-3.1990000000000007</v>
      </c>
      <c r="W381" s="146">
        <v>-12.571999999999999</v>
      </c>
      <c r="X381" s="146">
        <v>-15.006</v>
      </c>
      <c r="Y381" s="146">
        <v>-30.363</v>
      </c>
      <c r="Z381" s="146">
        <v>-32.008000000000003</v>
      </c>
      <c r="AA381" s="78">
        <v>-77.37700000000001</v>
      </c>
      <c r="AB381" s="146">
        <v>-29.255143</v>
      </c>
      <c r="AC381" s="146">
        <v>-16.447282999999999</v>
      </c>
      <c r="AD381" s="146">
        <v>-4.0223110000000002</v>
      </c>
      <c r="AE381" s="146">
        <v>-14.493489</v>
      </c>
      <c r="AF381" s="78">
        <v>-34.963082999999997</v>
      </c>
      <c r="AG381" s="146">
        <v>-3.9759139999999999</v>
      </c>
      <c r="AH381" s="146">
        <v>4.4474429999999998</v>
      </c>
      <c r="AI381" s="146">
        <v>0</v>
      </c>
      <c r="AJ381" s="146">
        <v>21.834236000000001</v>
      </c>
      <c r="AK381" s="78">
        <v>26.281679</v>
      </c>
      <c r="AL381" s="146">
        <v>17.628240999999999</v>
      </c>
      <c r="AM381" s="146">
        <v>17.628240999999999</v>
      </c>
      <c r="AN381" s="146">
        <v>34.985641000000001</v>
      </c>
      <c r="AO381" s="146">
        <v>34.985641000000001</v>
      </c>
      <c r="AP381" s="146">
        <v>0</v>
      </c>
      <c r="AQ381" s="356">
        <v>0</v>
      </c>
      <c r="AR381" s="146">
        <v>0</v>
      </c>
      <c r="AS381" s="356">
        <f t="shared" si="93"/>
        <v>0</v>
      </c>
      <c r="AT381" s="78">
        <v>52.613882000000004</v>
      </c>
      <c r="AU381" s="78">
        <v>52.613882000000004</v>
      </c>
      <c r="AV381" s="146">
        <v>0</v>
      </c>
      <c r="AW381" s="146">
        <v>0</v>
      </c>
      <c r="AX381" s="146">
        <v>230.48400000000001</v>
      </c>
      <c r="AY381" s="146">
        <v>5.2999890000000001</v>
      </c>
      <c r="AZ381" s="78">
        <v>235.78398900000002</v>
      </c>
      <c r="BA381" s="146">
        <v>-9.4423000000000007E-2</v>
      </c>
      <c r="BB381" s="146">
        <v>-1.8</v>
      </c>
      <c r="BC381" s="146">
        <v>0</v>
      </c>
      <c r="BD381" s="146">
        <v>0</v>
      </c>
      <c r="BE381" s="78">
        <v>-1.894423</v>
      </c>
      <c r="BF381" s="164"/>
      <c r="BG381" s="165">
        <f t="shared" si="94"/>
        <v>-1</v>
      </c>
      <c r="BH381" s="165"/>
      <c r="BI381" s="165" t="str">
        <f t="shared" si="95"/>
        <v>ns</v>
      </c>
      <c r="BJ381" s="126"/>
      <c r="BK381" s="224" t="b">
        <f t="shared" si="96"/>
        <v>1</v>
      </c>
    </row>
    <row r="382" spans="1:63">
      <c r="A382" s="21" t="s">
        <v>379</v>
      </c>
      <c r="B382" s="29" t="s">
        <v>28</v>
      </c>
      <c r="C382" s="97">
        <v>-283</v>
      </c>
      <c r="D382" s="97">
        <v>-206</v>
      </c>
      <c r="E382" s="97">
        <v>-218</v>
      </c>
      <c r="F382" s="97">
        <v>-155</v>
      </c>
      <c r="G382" s="102">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-281.15528173137801</v>
      </c>
      <c r="AC382" s="91">
        <v>-189.918686916751</v>
      </c>
      <c r="AD382" s="91">
        <v>-208.62138201824601</v>
      </c>
      <c r="AE382" s="91">
        <v>-197.84327578716201</v>
      </c>
      <c r="AF382" s="92">
        <v>-877.53862645353604</v>
      </c>
      <c r="AG382" s="91">
        <v>-118.30241800237999</v>
      </c>
      <c r="AH382" s="91">
        <v>-206.76408811131199</v>
      </c>
      <c r="AI382" s="91">
        <v>-189.46796198636</v>
      </c>
      <c r="AJ382" s="91">
        <v>-206.50748577839099</v>
      </c>
      <c r="AK382" s="92">
        <v>-721.041953878443</v>
      </c>
      <c r="AL382" s="91">
        <v>-280.78151772703399</v>
      </c>
      <c r="AM382" s="91">
        <v>-74.906517727033901</v>
      </c>
      <c r="AN382" s="91">
        <v>-211.21789147768101</v>
      </c>
      <c r="AO382" s="91">
        <v>-3.3968914776810095</v>
      </c>
      <c r="AP382" s="91">
        <v>-207.869819399737</v>
      </c>
      <c r="AQ382" s="352">
        <v>-20.722819399737105</v>
      </c>
      <c r="AR382" s="91">
        <v>-232.165162072779</v>
      </c>
      <c r="AS382" s="414">
        <f t="shared" si="93"/>
        <v>-44.846162072778995</v>
      </c>
      <c r="AT382" s="92">
        <v>-932.03439067723104</v>
      </c>
      <c r="AU382" s="92">
        <v>-143.87239067723101</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91">
        <v>-27.774602194819298</v>
      </c>
      <c r="BE382" s="519">
        <v>-115.571800225079</v>
      </c>
      <c r="BF382" s="91"/>
      <c r="BG382" s="165">
        <f t="shared" si="94"/>
        <v>-0.36922055277785326</v>
      </c>
      <c r="BH382" s="165"/>
      <c r="BI382" s="165">
        <f t="shared" si="95"/>
        <v>-0.18277706414414552</v>
      </c>
      <c r="BJ382" s="126"/>
      <c r="BK382" s="224" t="b">
        <f t="shared" si="96"/>
        <v>1</v>
      </c>
    </row>
    <row r="383" spans="1:63">
      <c r="A383" s="93" t="s">
        <v>380</v>
      </c>
      <c r="B383" s="31"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57.949520000000007</v>
      </c>
      <c r="AH383" s="95">
        <v>0.24509338999999386</v>
      </c>
      <c r="AI383" s="95">
        <v>0</v>
      </c>
      <c r="AJ383" s="95">
        <v>0</v>
      </c>
      <c r="AK383" s="96">
        <v>58.194613390000001</v>
      </c>
      <c r="AL383" s="95">
        <v>-56.442258822423739</v>
      </c>
      <c r="AM383" s="95">
        <v>-56.442258822423739</v>
      </c>
      <c r="AN383" s="95">
        <v>-3.5684177576257525E-2</v>
      </c>
      <c r="AO383" s="95">
        <v>-3.5684177576257525E-2</v>
      </c>
      <c r="AP383" s="95">
        <v>0</v>
      </c>
      <c r="AQ383" s="353">
        <v>0</v>
      </c>
      <c r="AR383" s="95">
        <v>0</v>
      </c>
      <c r="AS383" s="353">
        <f t="shared" si="93"/>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s="95">
        <v>0</v>
      </c>
      <c r="BE383" s="96">
        <v>0</v>
      </c>
      <c r="BF383" s="95"/>
      <c r="BG383" s="165" t="str">
        <f t="shared" si="94"/>
        <v>ns</v>
      </c>
      <c r="BH383" s="165"/>
      <c r="BI383" s="165">
        <f t="shared" si="95"/>
        <v>-1</v>
      </c>
      <c r="BJ383" s="126"/>
      <c r="BK383" s="224" t="b">
        <f t="shared" si="96"/>
        <v>1</v>
      </c>
    </row>
    <row r="384" spans="1:63">
      <c r="A384" s="21" t="s">
        <v>381</v>
      </c>
      <c r="B384" s="28" t="s">
        <v>32</v>
      </c>
      <c r="C384" s="60">
        <v>-720</v>
      </c>
      <c r="D384" s="60">
        <v>-538</v>
      </c>
      <c r="E384" s="60">
        <v>-718</v>
      </c>
      <c r="F384" s="60">
        <v>-245</v>
      </c>
      <c r="G384" s="61">
        <v>-2221</v>
      </c>
      <c r="H384" s="60">
        <v>-974.82</v>
      </c>
      <c r="I384" s="60">
        <v>-98.022000000000105</v>
      </c>
      <c r="J384" s="60">
        <v>-806.89800000000002</v>
      </c>
      <c r="K384" s="60">
        <v>-340.19</v>
      </c>
      <c r="L384" s="61">
        <v>-2219.9299999999998</v>
      </c>
      <c r="M384" s="134">
        <v>-439.928</v>
      </c>
      <c r="N384" s="134">
        <v>-257.94099999999997</v>
      </c>
      <c r="O384" s="134">
        <v>-290.53100000000001</v>
      </c>
      <c r="P384" s="134">
        <v>-516.94299999999998</v>
      </c>
      <c r="Q384" s="61">
        <v>-1505.3430000000001</v>
      </c>
      <c r="R384" s="134">
        <v>-363.483</v>
      </c>
      <c r="S384" s="134">
        <v>-192.060791839187</v>
      </c>
      <c r="T384" s="134">
        <v>-374.02651788908997</v>
      </c>
      <c r="U384" s="134">
        <v>-319.08449524619198</v>
      </c>
      <c r="V384" s="61">
        <v>-1248.6548049744699</v>
      </c>
      <c r="W384" s="134">
        <v>-425.47644240691199</v>
      </c>
      <c r="X384" s="134">
        <v>-295.50147433258297</v>
      </c>
      <c r="Y384" s="134">
        <v>-278.175661120386</v>
      </c>
      <c r="Z384" s="134">
        <v>-369.94665375656001</v>
      </c>
      <c r="AA384" s="61">
        <v>-1369.1002316164399</v>
      </c>
      <c r="AB384" s="134">
        <v>-182.040059994313</v>
      </c>
      <c r="AC384" s="134">
        <v>-455.61297530647698</v>
      </c>
      <c r="AD384" s="134">
        <v>-212.07227124183501</v>
      </c>
      <c r="AE384" s="134">
        <v>-266.18499251678202</v>
      </c>
      <c r="AF384" s="61">
        <v>-1115.9102990594099</v>
      </c>
      <c r="AG384" s="134">
        <v>-104.335260026166</v>
      </c>
      <c r="AH384" s="134">
        <v>-102.10752836919301</v>
      </c>
      <c r="AI384" s="134">
        <v>-189.34123072671201</v>
      </c>
      <c r="AJ384" s="134">
        <v>-19.418788857374</v>
      </c>
      <c r="AK384" s="61">
        <v>-415.20280797944599</v>
      </c>
      <c r="AL384" s="134">
        <v>-254.95047227060201</v>
      </c>
      <c r="AM384" s="134">
        <v>-242.615472270602</v>
      </c>
      <c r="AN384" s="134">
        <v>-11.1695546324924</v>
      </c>
      <c r="AO384" s="134">
        <v>-36.310748319611008</v>
      </c>
      <c r="AP384" s="134">
        <v>-260.98717960554399</v>
      </c>
      <c r="AQ384" s="354">
        <v>-252.34198591842699</v>
      </c>
      <c r="AR384" s="134">
        <v>-433.27088063477697</v>
      </c>
      <c r="AS384" s="354">
        <f t="shared" si="93"/>
        <v>-327.36227921423301</v>
      </c>
      <c r="AT384" s="61">
        <v>-960.378087143416</v>
      </c>
      <c r="AU384" s="61">
        <v>-858.630485722873</v>
      </c>
      <c r="AV384" s="134">
        <v>-362.66726610297502</v>
      </c>
      <c r="AW384" s="134">
        <v>-50.662768703460003</v>
      </c>
      <c r="AX384" s="134">
        <v>-105.292816386319</v>
      </c>
      <c r="AY384" s="134">
        <v>-306.10087278894599</v>
      </c>
      <c r="AZ384" s="61">
        <v>-824.72372398170103</v>
      </c>
      <c r="BA384" s="134">
        <v>-162.62314728778</v>
      </c>
      <c r="BB384" s="134">
        <v>-282.52757203651998</v>
      </c>
      <c r="BC384" s="134">
        <v>-307.18994625728499</v>
      </c>
      <c r="BD384" s="134">
        <v>67.193261340937298</v>
      </c>
      <c r="BE384" s="61">
        <v>-685.14740424064701</v>
      </c>
      <c r="BF384" s="510"/>
      <c r="BG384" s="165" t="str">
        <f t="shared" si="94"/>
        <v>ns</v>
      </c>
      <c r="BH384" s="165"/>
      <c r="BI384" s="165">
        <f t="shared" si="95"/>
        <v>-0.16924009299403997</v>
      </c>
      <c r="BJ384" s="126"/>
      <c r="BK384" s="224" t="b">
        <f t="shared" si="96"/>
        <v>1</v>
      </c>
    </row>
    <row r="385" spans="1:63">
      <c r="A385" s="21" t="s">
        <v>382</v>
      </c>
      <c r="B385" s="29" t="s">
        <v>34</v>
      </c>
      <c r="C385" s="97">
        <v>14</v>
      </c>
      <c r="D385" s="97">
        <v>79</v>
      </c>
      <c r="E385" s="97">
        <v>-135</v>
      </c>
      <c r="F385" s="97">
        <v>-187</v>
      </c>
      <c r="G385" s="102">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2.0000000000006679E-3</v>
      </c>
      <c r="T385" s="91">
        <v>-2.234</v>
      </c>
      <c r="U385" s="91">
        <v>-80.156999999999996</v>
      </c>
      <c r="V385" s="92">
        <v>-84.11</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2">
        <v>-0.85899999999999999</v>
      </c>
      <c r="AR385" s="91">
        <v>-3.57</v>
      </c>
      <c r="AS385" s="414">
        <f t="shared" si="93"/>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s="91">
        <v>-6.4059999999999997</v>
      </c>
      <c r="BE385" s="519">
        <v>-58.985999999999997</v>
      </c>
      <c r="BF385" s="91"/>
      <c r="BG385" s="165">
        <f t="shared" si="94"/>
        <v>-0.55784097183876313</v>
      </c>
      <c r="BH385" s="165"/>
      <c r="BI385" s="165" t="str">
        <f t="shared" si="95"/>
        <v>x3.6</v>
      </c>
      <c r="BJ385" s="126"/>
      <c r="BK385" s="224" t="b">
        <f t="shared" si="96"/>
        <v>1</v>
      </c>
    </row>
    <row r="386" spans="1:63">
      <c r="A386" s="93" t="s">
        <v>383</v>
      </c>
      <c r="B386" s="31"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-4.5999999999999996</v>
      </c>
      <c r="T386" s="95">
        <v>0</v>
      </c>
      <c r="U386" s="95">
        <v>-75</v>
      </c>
      <c r="V386" s="96">
        <v>-79.599999999999994</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3">
        <v>0</v>
      </c>
      <c r="AR386" s="95">
        <v>0</v>
      </c>
      <c r="AS386" s="353">
        <f t="shared" si="93"/>
        <v>0</v>
      </c>
      <c r="AT386" s="96">
        <v>0</v>
      </c>
      <c r="AU386" s="96">
        <v>0</v>
      </c>
      <c r="AV386" s="95">
        <v>0</v>
      </c>
      <c r="AW386" s="95">
        <v>0</v>
      </c>
      <c r="AX386" s="95">
        <v>0</v>
      </c>
      <c r="AY386" s="95">
        <v>0</v>
      </c>
      <c r="AZ386" s="96">
        <v>0</v>
      </c>
      <c r="BA386" s="95">
        <v>0</v>
      </c>
      <c r="BB386" s="95">
        <v>0</v>
      </c>
      <c r="BC386" s="95">
        <v>0</v>
      </c>
      <c r="BD386" s="95">
        <v>0</v>
      </c>
      <c r="BE386" s="96">
        <v>0</v>
      </c>
      <c r="BF386" s="95"/>
      <c r="BG386" s="165" t="str">
        <f t="shared" si="94"/>
        <v>ns</v>
      </c>
      <c r="BH386" s="165"/>
      <c r="BI386" s="165" t="str">
        <f t="shared" si="95"/>
        <v>ns</v>
      </c>
      <c r="BJ386" s="126"/>
      <c r="BK386" s="224" t="b">
        <f t="shared" si="96"/>
        <v>1</v>
      </c>
    </row>
    <row r="387" spans="1:63">
      <c r="A387" s="21" t="s">
        <v>384</v>
      </c>
      <c r="B387" s="29" t="s">
        <v>38</v>
      </c>
      <c r="C387" s="97">
        <v>-1</v>
      </c>
      <c r="D387" s="97">
        <v>0</v>
      </c>
      <c r="E387" s="97">
        <v>190</v>
      </c>
      <c r="F387" s="97">
        <v>17</v>
      </c>
      <c r="G387" s="102">
        <v>206</v>
      </c>
      <c r="H387" s="97">
        <v>8.2416377662764404</v>
      </c>
      <c r="I387" s="97">
        <v>2.96745957578716</v>
      </c>
      <c r="J387" s="97">
        <v>26.909030845243802</v>
      </c>
      <c r="K387" s="97">
        <v>32.806589009807901</v>
      </c>
      <c r="L387" s="102">
        <v>70.924717197115299</v>
      </c>
      <c r="M387" s="135">
        <v>72.570448432115001</v>
      </c>
      <c r="N387" s="135">
        <v>106.853303773942</v>
      </c>
      <c r="O387" s="135">
        <v>-1.2015</v>
      </c>
      <c r="P387" s="135">
        <v>-1.25750000000003</v>
      </c>
      <c r="Q387" s="102">
        <v>176.964752206057</v>
      </c>
      <c r="R387" s="135">
        <v>17.894500000000001</v>
      </c>
      <c r="S387" s="135">
        <v>-0.41899982411326597</v>
      </c>
      <c r="T387" s="135">
        <v>1.87599905188031</v>
      </c>
      <c r="U387" s="135">
        <v>1.20349948386996</v>
      </c>
      <c r="V387" s="102">
        <v>20.554998711637001</v>
      </c>
      <c r="W387" s="135">
        <v>-5.5113663987176196</v>
      </c>
      <c r="X387" s="135">
        <v>18.842915519934301</v>
      </c>
      <c r="Y387" s="135">
        <v>-2.0929747307570099</v>
      </c>
      <c r="Z387" s="135">
        <v>-5.2447155910803804</v>
      </c>
      <c r="AA387" s="102">
        <v>5.99385879937926</v>
      </c>
      <c r="AB387" s="135">
        <v>2.7843988308537302</v>
      </c>
      <c r="AC387" s="135">
        <v>9.9952838697950206</v>
      </c>
      <c r="AD387" s="135">
        <v>9.2858079937891596</v>
      </c>
      <c r="AE387" s="135">
        <v>-25.690011444609802</v>
      </c>
      <c r="AF387" s="102">
        <v>-3.6245207501718801</v>
      </c>
      <c r="AG387" s="135">
        <v>-6.5738792702825197</v>
      </c>
      <c r="AH387" s="135">
        <v>-8.6949168883225791</v>
      </c>
      <c r="AI387" s="135">
        <v>-3.8869102362749</v>
      </c>
      <c r="AJ387" s="135">
        <v>-9.9482190598855809</v>
      </c>
      <c r="AK387" s="102">
        <v>-29.103925454765601</v>
      </c>
      <c r="AL387" s="135">
        <v>-8.4859001750799994</v>
      </c>
      <c r="AM387" s="135">
        <v>-8.4859001750799994</v>
      </c>
      <c r="AN387" s="135">
        <v>-8.9636334482399995</v>
      </c>
      <c r="AO387" s="135">
        <v>-8.9636334482400013</v>
      </c>
      <c r="AP387" s="135">
        <v>-9.2990002477889409</v>
      </c>
      <c r="AQ387" s="355">
        <v>-9.2990002477889</v>
      </c>
      <c r="AR387" s="135">
        <v>-16.305809507038202</v>
      </c>
      <c r="AS387" s="416">
        <f t="shared" si="93"/>
        <v>-16.305809507038202</v>
      </c>
      <c r="AT387" s="102">
        <v>-43.054343378147102</v>
      </c>
      <c r="AU387" s="102">
        <v>-43.054343378147102</v>
      </c>
      <c r="AV387" s="135">
        <v>-14.0664114165558</v>
      </c>
      <c r="AW387" s="135">
        <v>-18.946937234484199</v>
      </c>
      <c r="AX387" s="135">
        <v>-12.4163438022238</v>
      </c>
      <c r="AY387" s="135">
        <v>-12.3467118604856</v>
      </c>
      <c r="AZ387" s="102">
        <v>-57.776404313749403</v>
      </c>
      <c r="BA387" s="135">
        <v>-20.288067896339999</v>
      </c>
      <c r="BB387" s="135">
        <v>-25.296373149261498</v>
      </c>
      <c r="BC387" s="135">
        <v>-19.182178695585002</v>
      </c>
      <c r="BD387" s="135">
        <v>-16.874789696988799</v>
      </c>
      <c r="BE387" s="63">
        <v>-81.641409438175302</v>
      </c>
      <c r="BF387" s="135"/>
      <c r="BG387" s="165">
        <f t="shared" si="94"/>
        <v>0.36674362272880545</v>
      </c>
      <c r="BH387" s="165"/>
      <c r="BI387" s="165">
        <f t="shared" si="95"/>
        <v>0.41305798461997045</v>
      </c>
      <c r="BJ387" s="126"/>
      <c r="BK387" s="224" t="b">
        <f t="shared" si="96"/>
        <v>1</v>
      </c>
    </row>
    <row r="388" spans="1:63">
      <c r="A388" s="21" t="s">
        <v>385</v>
      </c>
      <c r="B388" s="29" t="s">
        <v>40</v>
      </c>
      <c r="C388" s="97">
        <v>0</v>
      </c>
      <c r="D388" s="97">
        <v>-6</v>
      </c>
      <c r="E388" s="97">
        <v>-1</v>
      </c>
      <c r="F388" s="97">
        <v>38</v>
      </c>
      <c r="G388" s="102">
        <v>31</v>
      </c>
      <c r="H388" s="97">
        <v>0</v>
      </c>
      <c r="I388" s="97">
        <v>2.93</v>
      </c>
      <c r="J388" s="97">
        <v>-50.033000000000001</v>
      </c>
      <c r="K388" s="97">
        <v>-6.8049999999999997</v>
      </c>
      <c r="L388" s="102">
        <v>-53.908000000000001</v>
      </c>
      <c r="M388" s="135">
        <v>-0.36899999999999999</v>
      </c>
      <c r="N388" s="135">
        <v>-0.11799999999999999</v>
      </c>
      <c r="O388" s="135">
        <v>-0.752</v>
      </c>
      <c r="P388" s="135">
        <v>-2.7170000000000001</v>
      </c>
      <c r="Q388" s="102">
        <v>-3.956</v>
      </c>
      <c r="R388" s="135">
        <v>16.643999999999998</v>
      </c>
      <c r="S388" s="135">
        <v>-0.20499999999999999</v>
      </c>
      <c r="T388" s="135">
        <v>-0.158</v>
      </c>
      <c r="U388" s="135">
        <v>-3.105</v>
      </c>
      <c r="V388" s="102">
        <v>13.176</v>
      </c>
      <c r="W388" s="135">
        <v>19.481999999999999</v>
      </c>
      <c r="X388" s="135">
        <v>4.0000000000013402E-3</v>
      </c>
      <c r="Y388" s="135">
        <v>0.27</v>
      </c>
      <c r="Z388" s="135">
        <v>-7.9930000000000003</v>
      </c>
      <c r="AA388" s="102">
        <v>11.763</v>
      </c>
      <c r="AB388" s="135">
        <v>0.17899999999999999</v>
      </c>
      <c r="AC388" s="135">
        <v>-0.23100000000000001</v>
      </c>
      <c r="AD388" s="135">
        <v>0.21199999999999999</v>
      </c>
      <c r="AE388" s="135">
        <v>-0.126</v>
      </c>
      <c r="AF388" s="102">
        <v>3.4000000000000002E-2</v>
      </c>
      <c r="AG388" s="135">
        <v>-9.0999999999999998E-2</v>
      </c>
      <c r="AH388" s="135">
        <v>3.6139999999999999</v>
      </c>
      <c r="AI388" s="135">
        <v>-6.0000000000000001E-3</v>
      </c>
      <c r="AJ388" s="135">
        <v>-5.3999999999999999E-2</v>
      </c>
      <c r="AK388" s="102">
        <v>3.4630000000000001</v>
      </c>
      <c r="AL388" s="135">
        <v>-1E-3</v>
      </c>
      <c r="AM388" s="135">
        <v>-1E-3</v>
      </c>
      <c r="AN388" s="135">
        <v>2E-3</v>
      </c>
      <c r="AO388" s="135">
        <v>2E-3</v>
      </c>
      <c r="AP388" s="135">
        <v>4.0000000000000001E-3</v>
      </c>
      <c r="AQ388" s="355">
        <v>4.0000000000000001E-3</v>
      </c>
      <c r="AR388" s="135">
        <v>2E-3</v>
      </c>
      <c r="AS388" s="416">
        <f t="shared" si="93"/>
        <v>2E-3</v>
      </c>
      <c r="AT388" s="102">
        <v>7.0000000000000001E-3</v>
      </c>
      <c r="AU388" s="102">
        <v>7.0000000000000001E-3</v>
      </c>
      <c r="AV388" s="135">
        <v>0</v>
      </c>
      <c r="AW388" s="135">
        <v>0</v>
      </c>
      <c r="AX388" s="135">
        <v>-1E-3</v>
      </c>
      <c r="AY388" s="135">
        <v>-2.5990000000000002</v>
      </c>
      <c r="AZ388" s="102">
        <v>-2.6</v>
      </c>
      <c r="BA388" s="135">
        <v>0</v>
      </c>
      <c r="BB388" s="135">
        <v>23.597000000000001</v>
      </c>
      <c r="BC388" s="135">
        <v>1.00000000000122E-3</v>
      </c>
      <c r="BD388" s="135">
        <v>-0.33400000000000002</v>
      </c>
      <c r="BE388" s="63">
        <v>23.263999999999999</v>
      </c>
      <c r="BF388" s="135"/>
      <c r="BG388" s="165">
        <f t="shared" si="94"/>
        <v>-0.87148903424393998</v>
      </c>
      <c r="BH388" s="165"/>
      <c r="BI388" s="165" t="str">
        <f t="shared" si="95"/>
        <v>ns</v>
      </c>
      <c r="BJ388" s="126"/>
      <c r="BK388" s="224" t="b">
        <f t="shared" si="96"/>
        <v>1</v>
      </c>
    </row>
    <row r="389" spans="1:63">
      <c r="A389" s="21" t="s">
        <v>386</v>
      </c>
      <c r="B389" s="29" t="s">
        <v>42</v>
      </c>
      <c r="C389" s="97">
        <v>0</v>
      </c>
      <c r="D389" s="97">
        <v>0</v>
      </c>
      <c r="E389" s="97">
        <v>0</v>
      </c>
      <c r="F389" s="97">
        <v>0</v>
      </c>
      <c r="G389" s="102">
        <v>0</v>
      </c>
      <c r="H389" s="97">
        <v>0</v>
      </c>
      <c r="I389" s="97">
        <v>0</v>
      </c>
      <c r="J389" s="97">
        <v>0</v>
      </c>
      <c r="K389" s="97">
        <v>-491</v>
      </c>
      <c r="L389" s="102">
        <v>-491</v>
      </c>
      <c r="M389" s="135">
        <v>0</v>
      </c>
      <c r="N389" s="135">
        <v>0</v>
      </c>
      <c r="O389" s="135">
        <v>0</v>
      </c>
      <c r="P389" s="135">
        <v>186.45099999999999</v>
      </c>
      <c r="Q389" s="102">
        <v>186.45099999999999</v>
      </c>
      <c r="R389" s="135">
        <v>85.569000000000003</v>
      </c>
      <c r="S389" s="135">
        <v>0</v>
      </c>
      <c r="T389" s="135">
        <v>0</v>
      </c>
      <c r="U389" s="135">
        <v>0</v>
      </c>
      <c r="V389" s="102">
        <v>85.569000000000003</v>
      </c>
      <c r="W389" s="135">
        <v>0</v>
      </c>
      <c r="X389" s="135">
        <v>0</v>
      </c>
      <c r="Y389" s="135">
        <v>0</v>
      </c>
      <c r="Z389" s="135">
        <v>-611.09199999999998</v>
      </c>
      <c r="AA389" s="102">
        <v>-611.09199999999998</v>
      </c>
      <c r="AB389" s="135">
        <v>0</v>
      </c>
      <c r="AC389" s="135">
        <v>0</v>
      </c>
      <c r="AD389" s="135">
        <v>0</v>
      </c>
      <c r="AE389" s="135">
        <v>-903</v>
      </c>
      <c r="AF389" s="102">
        <v>-903</v>
      </c>
      <c r="AG389" s="135">
        <v>0</v>
      </c>
      <c r="AH389" s="135">
        <v>0</v>
      </c>
      <c r="AI389" s="135">
        <v>0</v>
      </c>
      <c r="AJ389" s="135">
        <v>0</v>
      </c>
      <c r="AK389" s="102">
        <v>0</v>
      </c>
      <c r="AL389" s="135">
        <v>0</v>
      </c>
      <c r="AM389" s="135">
        <v>0</v>
      </c>
      <c r="AN389" s="135">
        <v>0</v>
      </c>
      <c r="AO389" s="135">
        <v>0</v>
      </c>
      <c r="AP389" s="135">
        <v>0</v>
      </c>
      <c r="AQ389" s="355">
        <v>0</v>
      </c>
      <c r="AR389" s="135">
        <v>0</v>
      </c>
      <c r="AS389" s="416">
        <f t="shared" si="93"/>
        <v>0</v>
      </c>
      <c r="AT389" s="102">
        <v>0</v>
      </c>
      <c r="AU389" s="102">
        <v>0</v>
      </c>
      <c r="AV389" s="135">
        <v>0</v>
      </c>
      <c r="AW389" s="135">
        <v>0</v>
      </c>
      <c r="AX389" s="135">
        <v>0</v>
      </c>
      <c r="AY389" s="135">
        <v>-9.3689999999999998</v>
      </c>
      <c r="AZ389" s="102">
        <v>-9.3689999999999998</v>
      </c>
      <c r="BA389" s="135">
        <v>0</v>
      </c>
      <c r="BB389" s="135">
        <v>0</v>
      </c>
      <c r="BC389" s="135">
        <v>0</v>
      </c>
      <c r="BD389" s="135">
        <v>0</v>
      </c>
      <c r="BE389" s="63">
        <v>0</v>
      </c>
      <c r="BF389" s="135"/>
      <c r="BG389" s="165">
        <f t="shared" si="94"/>
        <v>-1</v>
      </c>
      <c r="BH389" s="165"/>
      <c r="BI389" s="165">
        <f t="shared" si="95"/>
        <v>-1</v>
      </c>
      <c r="BJ389" s="126"/>
      <c r="BK389" s="224" t="b">
        <f t="shared" si="96"/>
        <v>1</v>
      </c>
    </row>
    <row r="390" spans="1:63">
      <c r="A390" s="21" t="s">
        <v>387</v>
      </c>
      <c r="B390" s="28" t="s">
        <v>44</v>
      </c>
      <c r="C390" s="60">
        <v>-707</v>
      </c>
      <c r="D390" s="60">
        <v>-465</v>
      </c>
      <c r="E390" s="60">
        <v>-664</v>
      </c>
      <c r="F390" s="60">
        <v>-377</v>
      </c>
      <c r="G390" s="61">
        <v>-2213</v>
      </c>
      <c r="H390" s="60">
        <v>-976.64636223372304</v>
      </c>
      <c r="I390" s="60">
        <v>-94.018540424212802</v>
      </c>
      <c r="J390" s="60">
        <v>-835.62096915475604</v>
      </c>
      <c r="K390" s="60">
        <v>-814.52141099019195</v>
      </c>
      <c r="L390" s="61">
        <v>-2720.8072828028799</v>
      </c>
      <c r="M390" s="134">
        <v>-376.488551567885</v>
      </c>
      <c r="N390" s="134">
        <v>-138.766696226058</v>
      </c>
      <c r="O390" s="134">
        <v>-289.41649999999998</v>
      </c>
      <c r="P390" s="134">
        <v>-347.30250000000001</v>
      </c>
      <c r="Q390" s="61">
        <v>-1151.9742477939401</v>
      </c>
      <c r="R390" s="134">
        <v>-245.09649999999999</v>
      </c>
      <c r="S390" s="134">
        <v>-192.68279166330001</v>
      </c>
      <c r="T390" s="134">
        <v>-374.542518837209</v>
      </c>
      <c r="U390" s="134">
        <v>-401.14299576232202</v>
      </c>
      <c r="V390" s="61">
        <v>-1213.4648062628301</v>
      </c>
      <c r="W390" s="134">
        <v>-409.95280880563001</v>
      </c>
      <c r="X390" s="134">
        <v>-291.656558812649</v>
      </c>
      <c r="Y390" s="134">
        <v>-285.341635851143</v>
      </c>
      <c r="Z390" s="134">
        <v>-1003.86736934764</v>
      </c>
      <c r="AA390" s="61">
        <v>-1990.81837281706</v>
      </c>
      <c r="AB390" s="134">
        <v>-215.57066116345999</v>
      </c>
      <c r="AC390" s="134">
        <v>-446.85369143668203</v>
      </c>
      <c r="AD390" s="134">
        <v>-200.80646324804499</v>
      </c>
      <c r="AE390" s="134">
        <v>-1188.7430039613901</v>
      </c>
      <c r="AF390" s="61">
        <v>-2051.9738198095802</v>
      </c>
      <c r="AG390" s="134">
        <v>-110.33613929644901</v>
      </c>
      <c r="AH390" s="134">
        <v>-111.213445257516</v>
      </c>
      <c r="AI390" s="134">
        <v>-195.70914096298699</v>
      </c>
      <c r="AJ390" s="134">
        <v>-35.570007917259701</v>
      </c>
      <c r="AK390" s="61">
        <v>-452.82873343421102</v>
      </c>
      <c r="AL390" s="134">
        <v>-265.418372445682</v>
      </c>
      <c r="AM390" s="134">
        <v>-252.77937244568199</v>
      </c>
      <c r="AN390" s="134">
        <v>-22.861188080732401</v>
      </c>
      <c r="AO390" s="134">
        <v>-47.773381767850992</v>
      </c>
      <c r="AP390" s="134">
        <v>-271.159179853333</v>
      </c>
      <c r="AQ390" s="354">
        <v>-262.49598616621603</v>
      </c>
      <c r="AR390" s="134">
        <v>-453.14469014181498</v>
      </c>
      <c r="AS390" s="354">
        <f t="shared" si="93"/>
        <v>-347.31308872127107</v>
      </c>
      <c r="AT390" s="61">
        <v>-1012.58343052156</v>
      </c>
      <c r="AU390" s="61">
        <v>-910.36182910102002</v>
      </c>
      <c r="AV390" s="134">
        <v>-375.62167751953098</v>
      </c>
      <c r="AW390" s="134">
        <v>-71.214705937944203</v>
      </c>
      <c r="AX390" s="134">
        <v>-119.27116018854301</v>
      </c>
      <c r="AY390" s="134">
        <v>-344.90358464943102</v>
      </c>
      <c r="AZ390" s="61">
        <v>-911.01112829545002</v>
      </c>
      <c r="BA390" s="134">
        <v>-194.01921518411999</v>
      </c>
      <c r="BB390" s="134">
        <v>-289.11094518578102</v>
      </c>
      <c r="BC390" s="134">
        <v>-362.95912495287001</v>
      </c>
      <c r="BD390" s="134">
        <v>43.578471643948497</v>
      </c>
      <c r="BE390" s="61">
        <v>-802.51081367882205</v>
      </c>
      <c r="BF390" s="510"/>
      <c r="BG390" s="165" t="str">
        <f t="shared" si="94"/>
        <v>ns</v>
      </c>
      <c r="BH390" s="165"/>
      <c r="BI390" s="165">
        <f t="shared" si="95"/>
        <v>-0.11909878073568414</v>
      </c>
      <c r="BJ390" s="126"/>
      <c r="BK390" s="224" t="b">
        <f t="shared" si="96"/>
        <v>1</v>
      </c>
    </row>
    <row r="391" spans="1:63">
      <c r="A391" s="21" t="s">
        <v>388</v>
      </c>
      <c r="B391" s="29" t="s">
        <v>46</v>
      </c>
      <c r="C391" s="97">
        <v>257</v>
      </c>
      <c r="D391" s="97">
        <v>254</v>
      </c>
      <c r="E391" s="97">
        <v>345</v>
      </c>
      <c r="F391" s="97">
        <v>258</v>
      </c>
      <c r="G391" s="102">
        <v>1114</v>
      </c>
      <c r="H391" s="97">
        <v>392.35300000000001</v>
      </c>
      <c r="I391" s="97">
        <v>171.69200000000001</v>
      </c>
      <c r="J391" s="97">
        <v>302.86599999999999</v>
      </c>
      <c r="K391" s="97">
        <v>58.195999999999998</v>
      </c>
      <c r="L391" s="102">
        <v>925.10699999999997</v>
      </c>
      <c r="M391" s="135">
        <v>115.599</v>
      </c>
      <c r="N391" s="135">
        <v>134.042</v>
      </c>
      <c r="O391" s="135">
        <v>103.408</v>
      </c>
      <c r="P391" s="135">
        <v>-8.843</v>
      </c>
      <c r="Q391" s="102">
        <v>344.20600000000002</v>
      </c>
      <c r="R391" s="135">
        <v>125.81399999999999</v>
      </c>
      <c r="S391" s="135">
        <v>100.215856314088</v>
      </c>
      <c r="T391" s="135">
        <v>150.820024947169</v>
      </c>
      <c r="U391" s="135">
        <v>198.88462851343499</v>
      </c>
      <c r="V391" s="102">
        <v>575.73450977469099</v>
      </c>
      <c r="W391" s="135">
        <v>110.94179871946299</v>
      </c>
      <c r="X391" s="135">
        <v>93.662283853951607</v>
      </c>
      <c r="Y391" s="135">
        <v>56.229854458375698</v>
      </c>
      <c r="Z391" s="135">
        <v>1278.3088124768899</v>
      </c>
      <c r="AA391" s="102">
        <v>1539.14274950868</v>
      </c>
      <c r="AB391" s="135">
        <v>39.163307364230903</v>
      </c>
      <c r="AC391" s="135">
        <v>184.687642299701</v>
      </c>
      <c r="AD391" s="135">
        <v>95.660913187611897</v>
      </c>
      <c r="AE391" s="135">
        <v>21.4110126048799</v>
      </c>
      <c r="AF391" s="102">
        <v>340.92287545642398</v>
      </c>
      <c r="AG391" s="135">
        <v>31.150549602754101</v>
      </c>
      <c r="AH391" s="135">
        <v>43.8374766778254</v>
      </c>
      <c r="AI391" s="135">
        <v>48.962548880968598</v>
      </c>
      <c r="AJ391" s="135">
        <v>23.783862238206499</v>
      </c>
      <c r="AK391" s="102">
        <v>147.734437399755</v>
      </c>
      <c r="AL391" s="135">
        <v>53.6533324362169</v>
      </c>
      <c r="AM391" s="135">
        <v>50.185332436216903</v>
      </c>
      <c r="AN391" s="135">
        <v>1.41671216803902</v>
      </c>
      <c r="AO391" s="135">
        <v>6.4977288448203936</v>
      </c>
      <c r="AP391" s="135">
        <v>18.648397719461599</v>
      </c>
      <c r="AQ391" s="355">
        <v>16.5443810426802</v>
      </c>
      <c r="AR391" s="135">
        <v>269.301065551318</v>
      </c>
      <c r="AS391" s="416">
        <f t="shared" si="93"/>
        <v>241.3788743536345</v>
      </c>
      <c r="AT391" s="102">
        <v>343.019507875035</v>
      </c>
      <c r="AU391" s="102">
        <v>314.60631667735203</v>
      </c>
      <c r="AV391" s="135">
        <v>88.237709279271897</v>
      </c>
      <c r="AW391" s="135">
        <v>65.194599285335698</v>
      </c>
      <c r="AX391" s="135">
        <v>64.635530662316597</v>
      </c>
      <c r="AY391" s="135">
        <v>127.642600758047</v>
      </c>
      <c r="AZ391" s="102">
        <v>345.710439984971</v>
      </c>
      <c r="BA391" s="135">
        <v>81.621295193376994</v>
      </c>
      <c r="BB391" s="135">
        <v>62.820468496988703</v>
      </c>
      <c r="BC391" s="135">
        <v>198.666902298125</v>
      </c>
      <c r="BD391" s="135">
        <v>-6.8531043185729601</v>
      </c>
      <c r="BE391" s="63">
        <v>336.25556166991697</v>
      </c>
      <c r="BF391" s="135"/>
      <c r="BG391" s="165" t="str">
        <f t="shared" si="94"/>
        <v>ns</v>
      </c>
      <c r="BH391" s="165"/>
      <c r="BI391" s="165">
        <f t="shared" si="95"/>
        <v>-2.7349125804430607E-2</v>
      </c>
      <c r="BJ391" s="126"/>
      <c r="BK391" s="224" t="b">
        <f t="shared" si="96"/>
        <v>1</v>
      </c>
    </row>
    <row r="392" spans="1:63">
      <c r="A392" s="21" t="s">
        <v>389</v>
      </c>
      <c r="B392" s="29" t="s">
        <v>48</v>
      </c>
      <c r="C392" s="97">
        <v>0</v>
      </c>
      <c r="D392" s="97">
        <v>0</v>
      </c>
      <c r="E392" s="97">
        <v>0</v>
      </c>
      <c r="F392" s="97">
        <v>0</v>
      </c>
      <c r="G392" s="102">
        <v>0</v>
      </c>
      <c r="H392" s="97">
        <v>0</v>
      </c>
      <c r="I392" s="97">
        <v>0</v>
      </c>
      <c r="J392" s="97">
        <v>1272.184</v>
      </c>
      <c r="K392" s="97">
        <v>5.0999999999999997E-2</v>
      </c>
      <c r="L392" s="102">
        <v>1272.2349999999999</v>
      </c>
      <c r="M392" s="135">
        <v>0</v>
      </c>
      <c r="N392" s="135">
        <v>0</v>
      </c>
      <c r="O392" s="135">
        <v>0</v>
      </c>
      <c r="P392" s="135">
        <v>0</v>
      </c>
      <c r="Q392" s="102">
        <v>0</v>
      </c>
      <c r="R392" s="135">
        <v>0</v>
      </c>
      <c r="S392" s="135">
        <v>0</v>
      </c>
      <c r="T392" s="135">
        <v>0</v>
      </c>
      <c r="U392" s="135">
        <v>0</v>
      </c>
      <c r="V392" s="102">
        <v>0</v>
      </c>
      <c r="W392" s="135">
        <v>0</v>
      </c>
      <c r="X392" s="135">
        <v>0</v>
      </c>
      <c r="Y392" s="135">
        <v>0</v>
      </c>
      <c r="Z392" s="135">
        <v>-0.21</v>
      </c>
      <c r="AA392" s="102">
        <v>-0.21</v>
      </c>
      <c r="AB392" s="135">
        <v>0</v>
      </c>
      <c r="AC392" s="135">
        <v>0</v>
      </c>
      <c r="AD392" s="135">
        <v>-55.322000000000003</v>
      </c>
      <c r="AE392" s="135">
        <v>0.105</v>
      </c>
      <c r="AF392" s="102">
        <v>-55.216999999999999</v>
      </c>
      <c r="AG392" s="135">
        <v>0</v>
      </c>
      <c r="AH392" s="135">
        <v>0</v>
      </c>
      <c r="AI392" s="135">
        <v>0</v>
      </c>
      <c r="AJ392" s="135">
        <v>0</v>
      </c>
      <c r="AK392" s="102">
        <v>0</v>
      </c>
      <c r="AL392" s="135">
        <v>0</v>
      </c>
      <c r="AM392" s="135">
        <v>0</v>
      </c>
      <c r="AN392" s="135">
        <v>1E-3</v>
      </c>
      <c r="AO392" s="135">
        <v>1E-3</v>
      </c>
      <c r="AP392" s="135">
        <v>-1E-3</v>
      </c>
      <c r="AQ392" s="355">
        <v>-1E-3</v>
      </c>
      <c r="AR392" s="135">
        <v>1.00000000000122E-3</v>
      </c>
      <c r="AS392" s="416">
        <f t="shared" si="93"/>
        <v>1.00000000000122E-3</v>
      </c>
      <c r="AT392" s="102">
        <v>1.00000000000122E-3</v>
      </c>
      <c r="AU392" s="102">
        <v>1.00000000000122E-3</v>
      </c>
      <c r="AV392" s="135">
        <v>0</v>
      </c>
      <c r="AW392" s="135">
        <v>0</v>
      </c>
      <c r="AX392" s="135">
        <v>0</v>
      </c>
      <c r="AY392" s="135">
        <v>0</v>
      </c>
      <c r="AZ392" s="102">
        <v>0</v>
      </c>
      <c r="BA392" s="135">
        <v>0</v>
      </c>
      <c r="BB392" s="135">
        <v>0</v>
      </c>
      <c r="BC392" s="135">
        <v>0</v>
      </c>
      <c r="BD392" s="135">
        <v>0</v>
      </c>
      <c r="BE392" s="63">
        <v>0</v>
      </c>
      <c r="BF392" s="135"/>
      <c r="BG392" s="165" t="str">
        <f t="shared" si="94"/>
        <v>ns</v>
      </c>
      <c r="BH392" s="165"/>
      <c r="BI392" s="165" t="str">
        <f t="shared" si="95"/>
        <v>ns</v>
      </c>
      <c r="BJ392" s="126"/>
      <c r="BK392" s="224" t="b">
        <f t="shared" si="96"/>
        <v>1</v>
      </c>
    </row>
    <row r="393" spans="1:63">
      <c r="A393" s="21" t="s">
        <v>390</v>
      </c>
      <c r="B393" s="28" t="s">
        <v>50</v>
      </c>
      <c r="C393" s="60">
        <v>-450</v>
      </c>
      <c r="D393" s="60">
        <v>-211</v>
      </c>
      <c r="E393" s="60">
        <v>-319</v>
      </c>
      <c r="F393" s="60">
        <v>-119</v>
      </c>
      <c r="G393" s="61">
        <v>-1099</v>
      </c>
      <c r="H393" s="60">
        <v>-584.293362233724</v>
      </c>
      <c r="I393" s="60">
        <v>77.673459575787106</v>
      </c>
      <c r="J393" s="60">
        <v>739.42903084524403</v>
      </c>
      <c r="K393" s="60">
        <v>-756.274410990192</v>
      </c>
      <c r="L393" s="61">
        <v>-523.46528280288499</v>
      </c>
      <c r="M393" s="134">
        <v>-260.88955156788501</v>
      </c>
      <c r="N393" s="134">
        <v>-4.7246962260577101</v>
      </c>
      <c r="O393" s="134">
        <v>-186.0085</v>
      </c>
      <c r="P393" s="134">
        <v>-356.14550000000003</v>
      </c>
      <c r="Q393" s="61">
        <v>-807.76824779394303</v>
      </c>
      <c r="R393" s="134">
        <v>-119.2825</v>
      </c>
      <c r="S393" s="134">
        <v>-92.466935349212406</v>
      </c>
      <c r="T393" s="134">
        <v>-223.72249389004099</v>
      </c>
      <c r="U393" s="134">
        <v>-202.258367248887</v>
      </c>
      <c r="V393" s="61">
        <v>-637.73029648813997</v>
      </c>
      <c r="W393" s="134">
        <v>-299.011010086167</v>
      </c>
      <c r="X393" s="134">
        <v>-197.99427495869699</v>
      </c>
      <c r="Y393" s="134">
        <v>-229.111781392767</v>
      </c>
      <c r="Z393" s="134">
        <v>274.23144312924899</v>
      </c>
      <c r="AA393" s="61">
        <v>-451.885623308383</v>
      </c>
      <c r="AB393" s="134">
        <v>-176.40735379922901</v>
      </c>
      <c r="AC393" s="134">
        <v>-262.16604913698097</v>
      </c>
      <c r="AD393" s="134">
        <v>-160.46755006043301</v>
      </c>
      <c r="AE393" s="134">
        <v>-1167.2269913565101</v>
      </c>
      <c r="AF393" s="61">
        <v>-1766.2679443531499</v>
      </c>
      <c r="AG393" s="134">
        <v>-79.185589693694794</v>
      </c>
      <c r="AH393" s="134">
        <v>-67.375968579690195</v>
      </c>
      <c r="AI393" s="134">
        <v>-146.746592082018</v>
      </c>
      <c r="AJ393" s="134">
        <v>-11.786145679053201</v>
      </c>
      <c r="AK393" s="61">
        <v>-305.09429603445699</v>
      </c>
      <c r="AL393" s="134">
        <v>-211.765040009465</v>
      </c>
      <c r="AM393" s="134">
        <v>-202.594040009465</v>
      </c>
      <c r="AN393" s="134">
        <v>-21.443475912693401</v>
      </c>
      <c r="AO393" s="134">
        <v>-41.274652923030999</v>
      </c>
      <c r="AP393" s="134">
        <v>-252.511782133872</v>
      </c>
      <c r="AQ393" s="354">
        <v>-245.95260512353502</v>
      </c>
      <c r="AR393" s="134">
        <v>-183.842624590497</v>
      </c>
      <c r="AS393" s="354">
        <f t="shared" si="93"/>
        <v>-105.93321436763694</v>
      </c>
      <c r="AT393" s="61">
        <v>-669.56292264652802</v>
      </c>
      <c r="AU393" s="61">
        <v>-595.75451242366796</v>
      </c>
      <c r="AV393" s="134">
        <v>-287.38396824025898</v>
      </c>
      <c r="AW393" s="134">
        <v>-6.0201066526085496</v>
      </c>
      <c r="AX393" s="134">
        <v>-54.635629526226097</v>
      </c>
      <c r="AY393" s="134">
        <v>-217.260983891384</v>
      </c>
      <c r="AZ393" s="61">
        <v>-565.30068831047902</v>
      </c>
      <c r="BA393" s="134">
        <v>-112.39791999074301</v>
      </c>
      <c r="BB393" s="134">
        <v>-226.29047668879301</v>
      </c>
      <c r="BC393" s="134">
        <v>-164.29222265474601</v>
      </c>
      <c r="BD393" s="134">
        <v>36.725367325375601</v>
      </c>
      <c r="BE393" s="61">
        <v>-466.25525200890502</v>
      </c>
      <c r="BF393" s="510"/>
      <c r="BG393" s="165" t="str">
        <f t="shared" si="94"/>
        <v>ns</v>
      </c>
      <c r="BH393" s="165"/>
      <c r="BI393" s="165">
        <f t="shared" si="95"/>
        <v>-0.17520841270792065</v>
      </c>
      <c r="BJ393" s="126"/>
      <c r="BK393" s="224" t="b">
        <f t="shared" si="96"/>
        <v>1</v>
      </c>
    </row>
    <row r="394" spans="1:63">
      <c r="A394" s="21" t="s">
        <v>391</v>
      </c>
      <c r="B394" s="29" t="s">
        <v>52</v>
      </c>
      <c r="C394" s="97">
        <v>-27</v>
      </c>
      <c r="D394" s="97">
        <v>-22</v>
      </c>
      <c r="E394" s="97">
        <v>-1</v>
      </c>
      <c r="F394" s="97">
        <v>0</v>
      </c>
      <c r="G394" s="102">
        <v>-50</v>
      </c>
      <c r="H394" s="97">
        <v>2.6144500424686301</v>
      </c>
      <c r="I394" s="97">
        <v>-10.633414509652599</v>
      </c>
      <c r="J394" s="97">
        <v>12.903982313116501</v>
      </c>
      <c r="K394" s="97">
        <v>-1.1991148149997399</v>
      </c>
      <c r="L394" s="102">
        <v>3.6859030309327401</v>
      </c>
      <c r="M394" s="135">
        <v>2.99614757672405</v>
      </c>
      <c r="N394" s="135">
        <v>2.8107090723095798</v>
      </c>
      <c r="O394" s="135">
        <v>3.22019087661362</v>
      </c>
      <c r="P394" s="135">
        <v>-66.6710237725555</v>
      </c>
      <c r="Q394" s="102">
        <v>-57.643976246908302</v>
      </c>
      <c r="R394" s="135">
        <v>-27.923089351059399</v>
      </c>
      <c r="S394" s="135">
        <v>-7.0047099077327397</v>
      </c>
      <c r="T394" s="135">
        <v>10.847142712490299</v>
      </c>
      <c r="U394" s="135">
        <v>-10.4836558899551</v>
      </c>
      <c r="V394" s="102">
        <v>-34.564312436256998</v>
      </c>
      <c r="W394" s="135">
        <v>3.7869868024619699</v>
      </c>
      <c r="X394" s="135">
        <v>-2.92432205935852</v>
      </c>
      <c r="Y394" s="135">
        <v>4.4279718128991901</v>
      </c>
      <c r="Z394" s="135">
        <v>1.8165860662309901</v>
      </c>
      <c r="AA394" s="102">
        <v>7.1072226222336301</v>
      </c>
      <c r="AB394" s="135">
        <v>-34.079332895673403</v>
      </c>
      <c r="AC394" s="135">
        <v>28.877257977948101</v>
      </c>
      <c r="AD394" s="135">
        <v>-3.5260479535464802</v>
      </c>
      <c r="AE394" s="135">
        <v>127.592545024747</v>
      </c>
      <c r="AF394" s="102">
        <v>118.864422153476</v>
      </c>
      <c r="AG394" s="135">
        <v>-3.9141566065376399</v>
      </c>
      <c r="AH394" s="135">
        <v>-4.5844810621140999</v>
      </c>
      <c r="AI394" s="135">
        <v>-4.0692465215199496</v>
      </c>
      <c r="AJ394" s="135">
        <v>1.01176662309114</v>
      </c>
      <c r="AK394" s="102">
        <v>-11.5561175670805</v>
      </c>
      <c r="AL394" s="135">
        <v>-6.1527274983834701</v>
      </c>
      <c r="AM394" s="135">
        <v>-8.1257275018561899</v>
      </c>
      <c r="AN394" s="135">
        <v>-12.154315681068001</v>
      </c>
      <c r="AO394" s="135">
        <v>-10.90531568578341</v>
      </c>
      <c r="AP394" s="135">
        <v>-1.0143562454030299</v>
      </c>
      <c r="AQ394" s="355">
        <v>0.7816437502760003</v>
      </c>
      <c r="AR394" s="135">
        <v>6.4270912382712604</v>
      </c>
      <c r="AS394" s="416">
        <f t="shared" si="93"/>
        <v>5.4750912343815994</v>
      </c>
      <c r="AT394" s="102">
        <v>-12.8943081865833</v>
      </c>
      <c r="AU394" s="102">
        <v>-12.774308202982001</v>
      </c>
      <c r="AV394" s="135">
        <v>-17.4781439477756</v>
      </c>
      <c r="AW394" s="135">
        <v>-9.9674684288374102</v>
      </c>
      <c r="AX394" s="135">
        <v>7.5194777404345103E-2</v>
      </c>
      <c r="AY394" s="135">
        <v>-0.54987219280830502</v>
      </c>
      <c r="AZ394" s="102">
        <v>-27.920289792017002</v>
      </c>
      <c r="BA394" s="135">
        <v>5.3415873850288902</v>
      </c>
      <c r="BB394" s="135">
        <v>-12.0635837750718</v>
      </c>
      <c r="BC394" s="135">
        <v>3.76358827885573</v>
      </c>
      <c r="BD394" s="135">
        <v>-18.921946753616599</v>
      </c>
      <c r="BE394" s="63">
        <v>-21.880354864803799</v>
      </c>
      <c r="BF394" s="135"/>
      <c r="BG394" s="165" t="str">
        <f t="shared" si="94"/>
        <v>x34.4</v>
      </c>
      <c r="BH394" s="165"/>
      <c r="BI394" s="165">
        <f t="shared" si="95"/>
        <v>-0.21632780218993808</v>
      </c>
      <c r="BJ394" s="126"/>
      <c r="BK394" s="224" t="b">
        <f t="shared" si="96"/>
        <v>1</v>
      </c>
    </row>
    <row r="395" spans="1:63">
      <c r="A395" s="21" t="s">
        <v>392</v>
      </c>
      <c r="B395" s="36" t="s">
        <v>54</v>
      </c>
      <c r="C395" s="61">
        <v>-477</v>
      </c>
      <c r="D395" s="61">
        <v>-233</v>
      </c>
      <c r="E395" s="61">
        <v>-320</v>
      </c>
      <c r="F395" s="61">
        <v>-119</v>
      </c>
      <c r="G395" s="61">
        <v>-1149</v>
      </c>
      <c r="H395" s="61">
        <v>-581.67891219125499</v>
      </c>
      <c r="I395" s="61">
        <v>67.040045066134695</v>
      </c>
      <c r="J395" s="61">
        <v>752.33301315836002</v>
      </c>
      <c r="K395" s="61">
        <v>-757.47352580519203</v>
      </c>
      <c r="L395" s="61">
        <v>-519.77937977195199</v>
      </c>
      <c r="M395" s="137">
        <v>-257.89340399116099</v>
      </c>
      <c r="N395" s="137">
        <v>-1.9139871537483999</v>
      </c>
      <c r="O395" s="137">
        <v>-182.788309123386</v>
      </c>
      <c r="P395" s="137">
        <v>-422.81652377255602</v>
      </c>
      <c r="Q395" s="61">
        <v>-865.41222404085102</v>
      </c>
      <c r="R395" s="137">
        <v>-147.20558935105899</v>
      </c>
      <c r="S395" s="137">
        <v>-99.471645256945095</v>
      </c>
      <c r="T395" s="137">
        <v>-212.87535117754999</v>
      </c>
      <c r="U395" s="137">
        <v>-212.742023138842</v>
      </c>
      <c r="V395" s="61">
        <v>-672.29460892439704</v>
      </c>
      <c r="W395" s="137">
        <v>-295.22402328370498</v>
      </c>
      <c r="X395" s="137">
        <v>-200.918597018056</v>
      </c>
      <c r="Y395" s="137">
        <v>-224.68380957986801</v>
      </c>
      <c r="Z395" s="137">
        <v>276.04802919548001</v>
      </c>
      <c r="AA395" s="61">
        <v>-444.77840068615001</v>
      </c>
      <c r="AB395" s="137">
        <v>-210.48668669490201</v>
      </c>
      <c r="AC395" s="137">
        <v>-233.288791159033</v>
      </c>
      <c r="AD395" s="137">
        <v>-163.99359801398001</v>
      </c>
      <c r="AE395" s="137">
        <v>-1039.63444633176</v>
      </c>
      <c r="AF395" s="61">
        <v>-1647.4035221996801</v>
      </c>
      <c r="AG395" s="137">
        <v>-83.099746300232397</v>
      </c>
      <c r="AH395" s="137">
        <v>-71.960449641804303</v>
      </c>
      <c r="AI395" s="137">
        <v>-150.815838603538</v>
      </c>
      <c r="AJ395" s="137">
        <v>-10.774379055961999</v>
      </c>
      <c r="AK395" s="61">
        <v>-316.65041360153702</v>
      </c>
      <c r="AL395" s="137">
        <v>-217.91776750784899</v>
      </c>
      <c r="AM395" s="137">
        <v>-210.71976751132101</v>
      </c>
      <c r="AN395" s="137">
        <v>-33.597791593761102</v>
      </c>
      <c r="AO395" s="137">
        <v>-52.179968608815017</v>
      </c>
      <c r="AP395" s="137">
        <v>-253.52613837927501</v>
      </c>
      <c r="AQ395" s="354">
        <v>-245.17096137325899</v>
      </c>
      <c r="AR395" s="137">
        <v>-177.41553335222599</v>
      </c>
      <c r="AS395" s="354">
        <f t="shared" si="93"/>
        <v>-100.45812313325501</v>
      </c>
      <c r="AT395" s="61">
        <v>-682.457230833111</v>
      </c>
      <c r="AU395" s="61">
        <v>-608.52882062665003</v>
      </c>
      <c r="AV395" s="137">
        <v>-304.86211218803498</v>
      </c>
      <c r="AW395" s="137">
        <v>-15.9875750814459</v>
      </c>
      <c r="AX395" s="137">
        <v>-54.560434748821898</v>
      </c>
      <c r="AY395" s="137">
        <v>-217.81085608419201</v>
      </c>
      <c r="AZ395" s="61">
        <v>-593.22097810249602</v>
      </c>
      <c r="BA395" s="137">
        <v>-107.056332605714</v>
      </c>
      <c r="BB395" s="137">
        <v>-238.35406046386501</v>
      </c>
      <c r="BC395" s="137">
        <v>-160.52863437588999</v>
      </c>
      <c r="BD395" s="137">
        <v>17.803420571758799</v>
      </c>
      <c r="BE395" s="61">
        <v>-488.13560687370898</v>
      </c>
      <c r="BF395" s="511"/>
      <c r="BG395" s="165" t="str">
        <f t="shared" si="94"/>
        <v>ns</v>
      </c>
      <c r="BH395" s="165"/>
      <c r="BI395" s="165">
        <f t="shared" si="95"/>
        <v>-0.17714372065013273</v>
      </c>
      <c r="BJ395" s="126"/>
      <c r="BK395" s="224" t="b">
        <f t="shared" si="96"/>
        <v>1</v>
      </c>
    </row>
    <row r="396" spans="1:63">
      <c r="A396" s="119" t="s">
        <v>393</v>
      </c>
      <c r="B396" s="31" t="s">
        <v>377</v>
      </c>
      <c r="C396" s="94">
        <v>-19</v>
      </c>
      <c r="D396" s="94">
        <v>148</v>
      </c>
      <c r="E396" s="94">
        <v>-17</v>
      </c>
      <c r="F396" s="95">
        <v>65</v>
      </c>
      <c r="G396" s="96">
        <v>177</v>
      </c>
      <c r="H396" s="95">
        <v>16</v>
      </c>
      <c r="I396" s="95">
        <v>11.256475000000002</v>
      </c>
      <c r="J396" s="95">
        <v>-177.93296400000003</v>
      </c>
      <c r="K396" s="95">
        <v>66.337999999999965</v>
      </c>
      <c r="L396" s="96">
        <v>-100.33848900000007</v>
      </c>
      <c r="M396" s="95">
        <v>-3.8730000000000073</v>
      </c>
      <c r="N396" s="95">
        <v>-50.751846959365992</v>
      </c>
      <c r="O396" s="95">
        <v>-14.437231686170012</v>
      </c>
      <c r="P396" s="95">
        <v>-62.235000000000007</v>
      </c>
      <c r="Q396" s="96">
        <v>-127.42407864553601</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3">
        <v>0</v>
      </c>
      <c r="AR396" s="95">
        <v>0</v>
      </c>
      <c r="AS396" s="353">
        <f t="shared" si="93"/>
        <v>0</v>
      </c>
      <c r="AT396" s="96">
        <v>0</v>
      </c>
      <c r="AU396" s="96">
        <v>0</v>
      </c>
      <c r="AV396" s="95">
        <v>0</v>
      </c>
      <c r="AW396" s="95">
        <v>0</v>
      </c>
      <c r="AX396" s="95">
        <v>0</v>
      </c>
      <c r="AY396" s="95">
        <v>0</v>
      </c>
      <c r="AZ396" s="95">
        <v>0</v>
      </c>
      <c r="BA396" s="95">
        <v>0</v>
      </c>
      <c r="BB396" s="95">
        <v>0</v>
      </c>
      <c r="BC396" s="95">
        <v>0</v>
      </c>
      <c r="BD396" s="95">
        <v>0</v>
      </c>
      <c r="BE396" s="94">
        <f>+BA396+BB396+BC396+BD396</f>
        <v>0</v>
      </c>
      <c r="BF396" s="95"/>
      <c r="BG396" s="165" t="str">
        <f t="shared" si="94"/>
        <v>ns</v>
      </c>
      <c r="BH396" s="165"/>
      <c r="BI396" s="165" t="str">
        <f t="shared" si="95"/>
        <v>ns</v>
      </c>
      <c r="BJ396" s="126"/>
      <c r="BK396" s="167"/>
    </row>
    <row r="397" spans="1:63">
      <c r="A397" s="119" t="s">
        <v>394</v>
      </c>
      <c r="B397" s="31" t="s">
        <v>373</v>
      </c>
      <c r="C397" s="94"/>
      <c r="D397" s="94"/>
      <c r="E397" s="94"/>
      <c r="F397" s="95"/>
      <c r="G397" s="96"/>
      <c r="H397" s="95">
        <v>0</v>
      </c>
      <c r="I397" s="95">
        <v>0</v>
      </c>
      <c r="J397" s="95">
        <v>0</v>
      </c>
      <c r="K397" s="95">
        <v>-43.446682000000003</v>
      </c>
      <c r="L397" s="96">
        <v>-43.446682000000003</v>
      </c>
      <c r="M397" s="95">
        <v>1.3113999999999999</v>
      </c>
      <c r="N397" s="95">
        <v>78.683999999999997</v>
      </c>
      <c r="O397" s="95">
        <v>20.8440473</v>
      </c>
      <c r="P397" s="95">
        <v>1.681</v>
      </c>
      <c r="Q397" s="96">
        <v>101.20904729999999</v>
      </c>
      <c r="R397" s="95">
        <v>0</v>
      </c>
      <c r="S397" s="95">
        <v>0</v>
      </c>
      <c r="T397" s="95">
        <v>-6.1609572000000004</v>
      </c>
      <c r="U397" s="95">
        <v>4.0633729000000001</v>
      </c>
      <c r="V397" s="96">
        <v>-2.0975843000000003</v>
      </c>
      <c r="W397" s="95">
        <v>-8.2434604</v>
      </c>
      <c r="X397" s="95">
        <v>-9.8394341999999995</v>
      </c>
      <c r="Y397" s="95">
        <v>-19.908999999999999</v>
      </c>
      <c r="Z397" s="95">
        <v>-20.988000000000003</v>
      </c>
      <c r="AA397" s="96">
        <v>-50.736434200000005</v>
      </c>
      <c r="AB397" s="95">
        <v>-19.8876462114</v>
      </c>
      <c r="AC397" s="95">
        <v>-11.180862983399999</v>
      </c>
      <c r="AD397" s="95">
        <v>-2.7343670226000008</v>
      </c>
      <c r="AE397" s="95">
        <v>-9.8526738221999999</v>
      </c>
      <c r="AF397" s="96">
        <v>-23.767903828199998</v>
      </c>
      <c r="AG397" s="95">
        <v>-2.8463568325999997</v>
      </c>
      <c r="AH397" s="95">
        <v>3.1839244437000001</v>
      </c>
      <c r="AI397" s="95">
        <v>0</v>
      </c>
      <c r="AJ397" s="95">
        <v>15.631129552400001</v>
      </c>
      <c r="AK397" s="96">
        <v>18.815053996100001</v>
      </c>
      <c r="AL397" s="95">
        <v>13.074866349699999</v>
      </c>
      <c r="AM397" s="95">
        <v>13.074866349699999</v>
      </c>
      <c r="AN397" s="95">
        <v>25.948849929400001</v>
      </c>
      <c r="AO397" s="95">
        <v>25.948849929400001</v>
      </c>
      <c r="AP397" s="95">
        <v>0</v>
      </c>
      <c r="AQ397" s="353">
        <v>0</v>
      </c>
      <c r="AR397" s="95">
        <v>0</v>
      </c>
      <c r="AS397" s="353">
        <f t="shared" si="93"/>
        <v>0</v>
      </c>
      <c r="AT397" s="96">
        <v>39.0237162791</v>
      </c>
      <c r="AU397" s="96">
        <v>39.0237162791</v>
      </c>
      <c r="AV397" s="95">
        <v>0</v>
      </c>
      <c r="AW397" s="95">
        <v>0</v>
      </c>
      <c r="AX397" s="95">
        <v>170.949983</v>
      </c>
      <c r="AY397" s="95">
        <v>3.9310020000000003</v>
      </c>
      <c r="AZ397" s="95">
        <v>174.88098500000001</v>
      </c>
      <c r="BA397" s="95">
        <v>-7.3145776307000018E-2</v>
      </c>
      <c r="BB397" s="95">
        <v>-1.3350599999999999</v>
      </c>
      <c r="BC397" s="95">
        <v>0</v>
      </c>
      <c r="BD397" s="95">
        <v>0</v>
      </c>
      <c r="BE397" s="94">
        <f>+BA397+BB397+BC397+BD397</f>
        <v>-1.4082057763069999</v>
      </c>
      <c r="BF397" s="95"/>
      <c r="BG397" s="165">
        <f t="shared" si="94"/>
        <v>-1</v>
      </c>
      <c r="BH397" s="165"/>
      <c r="BI397" s="165"/>
      <c r="BJ397" s="126"/>
      <c r="BK397" s="167"/>
    </row>
  </sheetData>
  <pageMargins left="0" right="0" top="0" bottom="0" header="0.31496062992125984" footer="0.31496062992125984"/>
  <pageSetup paperSize="9" scale="16"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8080"/>
    <pageSetUpPr fitToPage="1"/>
  </sheetPr>
  <dimension ref="A1:XEM399"/>
  <sheetViews>
    <sheetView showGridLines="0" topLeftCell="AJ328" zoomScale="80" zoomScaleNormal="80" zoomScaleSheetLayoutView="70" workbookViewId="0">
      <selection activeCell="BC1" sqref="BC1:BC1048576"/>
    </sheetView>
  </sheetViews>
  <sheetFormatPr baseColWidth="10" defaultColWidth="11.42578125" defaultRowHeight="12.75" outlineLevelRow="1" outlineLevelCol="1"/>
  <cols>
    <col min="1" max="1" width="21.5703125" style="174" hidden="1" customWidth="1" outlineLevel="1"/>
    <col min="2" max="2" width="36.5703125" style="174" customWidth="1" collapsed="1"/>
    <col min="3" max="12" width="12.5703125" style="174" hidden="1" customWidth="1" outlineLevel="1"/>
    <col min="13" max="13" width="12.5703125" style="174" customWidth="1" collapsed="1"/>
    <col min="14" max="14" width="12.5703125" style="174" customWidth="1"/>
    <col min="15" max="16" width="12.5703125" style="315" customWidth="1"/>
    <col min="17" max="17" width="12.5703125" style="174" customWidth="1"/>
    <col min="18" max="21" width="12.5703125" style="315" customWidth="1"/>
    <col min="22" max="22" width="12.5703125" style="174" customWidth="1"/>
    <col min="23" max="42" width="12.5703125" style="315" customWidth="1"/>
    <col min="43" max="43" width="11.42578125" customWidth="1"/>
    <col min="44" max="44" width="12.5703125" style="315" customWidth="1"/>
    <col min="45" max="46" width="11.42578125" customWidth="1"/>
    <col min="47" max="51" width="12.5703125" style="315" customWidth="1"/>
    <col min="52" max="52" width="11.42578125" style="296" customWidth="1"/>
    <col min="53" max="55" width="12.5703125" style="315" customWidth="1"/>
    <col min="56" max="56" width="11.42578125" style="296" customWidth="1"/>
    <col min="57" max="57" width="11.42578125" customWidth="1"/>
    <col min="58" max="58" width="9.28515625" customWidth="1"/>
    <col min="59" max="59" width="10.5703125" style="1" customWidth="1"/>
    <col min="60" max="61" width="10.140625" style="1" customWidth="1"/>
    <col min="62" max="62" width="2.5703125" style="174" customWidth="1"/>
    <col min="63" max="63" width="10.85546875" style="6" customWidth="1"/>
    <col min="64" max="16384" width="11.42578125" style="296"/>
  </cols>
  <sheetData>
    <row r="1" spans="1:63" customFormat="1" outlineLevel="1">
      <c r="A1" s="79" t="s">
        <v>97</v>
      </c>
      <c r="B1" s="330"/>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430</v>
      </c>
      <c r="Y1" s="80" t="s">
        <v>431</v>
      </c>
      <c r="Z1" s="80" t="s">
        <v>432</v>
      </c>
      <c r="AA1" s="53">
        <v>43830</v>
      </c>
      <c r="AB1" s="80" t="s">
        <v>433</v>
      </c>
      <c r="AC1" s="80" t="s">
        <v>434</v>
      </c>
      <c r="AD1" s="80" t="s">
        <v>437</v>
      </c>
      <c r="AE1" s="80" t="s">
        <v>438</v>
      </c>
      <c r="AF1" s="53">
        <v>44196</v>
      </c>
      <c r="AG1" s="80" t="s">
        <v>439</v>
      </c>
      <c r="AH1" s="80" t="s">
        <v>441</v>
      </c>
      <c r="AI1" s="80" t="s">
        <v>442</v>
      </c>
      <c r="AJ1" s="80" t="s">
        <v>443</v>
      </c>
      <c r="AK1" s="53">
        <v>44561</v>
      </c>
      <c r="AL1" s="80" t="s">
        <v>444</v>
      </c>
      <c r="AM1" s="80" t="s">
        <v>444</v>
      </c>
      <c r="AN1" s="80" t="s">
        <v>446</v>
      </c>
      <c r="AO1" s="80" t="s">
        <v>446</v>
      </c>
      <c r="AP1" s="80" t="s">
        <v>568</v>
      </c>
      <c r="AQ1" s="80" t="s">
        <v>568</v>
      </c>
      <c r="AR1" s="80" t="s">
        <v>575</v>
      </c>
      <c r="AS1" s="80" t="s">
        <v>575</v>
      </c>
      <c r="AT1" s="349">
        <v>44926</v>
      </c>
      <c r="AU1" s="349">
        <v>44926</v>
      </c>
      <c r="AV1" s="80" t="s">
        <v>597</v>
      </c>
      <c r="AW1" s="80" t="s">
        <v>608</v>
      </c>
      <c r="AX1" s="80" t="s">
        <v>612</v>
      </c>
      <c r="AY1" s="80" t="s">
        <v>618</v>
      </c>
      <c r="AZ1" s="195">
        <v>45291</v>
      </c>
      <c r="BA1" s="80" t="s">
        <v>625</v>
      </c>
      <c r="BB1" s="80" t="s">
        <v>636</v>
      </c>
      <c r="BC1" s="80" t="s">
        <v>645</v>
      </c>
      <c r="BD1" s="80" t="s">
        <v>655</v>
      </c>
      <c r="BE1" s="195">
        <v>45657</v>
      </c>
      <c r="BF1" s="125"/>
      <c r="BG1" s="377"/>
      <c r="BH1" s="408" t="s">
        <v>445</v>
      </c>
      <c r="BI1" s="377"/>
      <c r="BJ1" s="126"/>
      <c r="BK1" s="297"/>
    </row>
    <row r="2" spans="1:63" customFormat="1" outlineLevel="1">
      <c r="A2" s="79"/>
      <c r="B2" s="330"/>
      <c r="C2" s="54" t="str">
        <f>LEFT(C$1,3)&amp;RIGHT(C$1,2)&amp;"_"&amp;$3:$3</f>
        <v>T1-15_Underlying</v>
      </c>
      <c r="D2" s="54" t="str">
        <f>LEFT(D$1,3)&amp;RIGHT(D$1,2)&amp;"_"&amp;$3:$3</f>
        <v>T2-15_Underlying</v>
      </c>
      <c r="E2" s="80" t="str">
        <f>LEFT(E$1,3)&amp;RIGHT(E$1,2)&amp;"_"&amp;$3:$3</f>
        <v>T3-15_Underlying</v>
      </c>
      <c r="F2" s="80" t="str">
        <f>LEFT(F$1,3)&amp;RIGHT(F$1,2)&amp;"_"&amp;$3:$3</f>
        <v>T4-15_Underlying</v>
      </c>
      <c r="G2" s="53" t="str">
        <f>SUBSTITUTE(INDEX($BH$1:$BH$4,MONTH($1:$1)/3,1)&amp;RIGHT(YEAR($1:$1),2),"FY-","")&amp;"_"&amp;G$3</f>
        <v>2015_Underlying</v>
      </c>
      <c r="H2" s="54" t="str">
        <f>LEFT(H$1,3)&amp;RIGHT(H$1,2)&amp;"_"&amp;$3:$3</f>
        <v>T1-16_Underlying</v>
      </c>
      <c r="I2" s="54" t="str">
        <f>LEFT(I$1,3)&amp;RIGHT(I$1,2)&amp;"_"&amp;$3:$3</f>
        <v>T2-16_Underlying</v>
      </c>
      <c r="J2" s="80" t="str">
        <f>LEFT(J$1,3)&amp;RIGHT(J$1,2)&amp;"_"&amp;$3:$3</f>
        <v>T3-16_Underlying</v>
      </c>
      <c r="K2" s="80" t="str">
        <f>LEFT(K$1,3)&amp;RIGHT(K$1,2)&amp;"_"&amp;$3:$3</f>
        <v>T4-16_Underlying</v>
      </c>
      <c r="L2" s="53" t="str">
        <f>SUBSTITUTE(INDEX($BH$1:$BH$4,MONTH($1:$1)/3,1)&amp;RIGHT(YEAR($1:$1),2),"FY-","")&amp;"_"&amp;L$3</f>
        <v>2016_Underlying</v>
      </c>
      <c r="M2" s="54" t="s">
        <v>514</v>
      </c>
      <c r="N2" s="54" t="s">
        <v>515</v>
      </c>
      <c r="O2" s="80" t="s">
        <v>516</v>
      </c>
      <c r="P2" s="80" t="s">
        <v>517</v>
      </c>
      <c r="Q2" s="53" t="s">
        <v>518</v>
      </c>
      <c r="R2" s="80" t="s">
        <v>519</v>
      </c>
      <c r="S2" s="80" t="s">
        <v>520</v>
      </c>
      <c r="T2" s="80" t="s">
        <v>521</v>
      </c>
      <c r="U2" s="80" t="s">
        <v>522</v>
      </c>
      <c r="V2" s="53" t="s">
        <v>523</v>
      </c>
      <c r="W2" s="80" t="s">
        <v>524</v>
      </c>
      <c r="X2" s="80" t="s">
        <v>525</v>
      </c>
      <c r="Y2" s="80" t="s">
        <v>526</v>
      </c>
      <c r="Z2" s="80" t="s">
        <v>527</v>
      </c>
      <c r="AA2" s="53" t="s">
        <v>528</v>
      </c>
      <c r="AB2" s="80" t="s">
        <v>529</v>
      </c>
      <c r="AC2" s="80" t="s">
        <v>530</v>
      </c>
      <c r="AD2" s="80" t="s">
        <v>531</v>
      </c>
      <c r="AE2" s="80" t="s">
        <v>532</v>
      </c>
      <c r="AF2" s="53" t="s">
        <v>533</v>
      </c>
      <c r="AG2" s="80" t="s">
        <v>534</v>
      </c>
      <c r="AH2" s="80" t="s">
        <v>535</v>
      </c>
      <c r="AI2" s="80" t="s">
        <v>536</v>
      </c>
      <c r="AJ2" s="80" t="s">
        <v>537</v>
      </c>
      <c r="AK2" s="53" t="s">
        <v>538</v>
      </c>
      <c r="AL2" s="80" t="s">
        <v>539</v>
      </c>
      <c r="AM2" s="80" t="s">
        <v>539</v>
      </c>
      <c r="AN2" s="80" t="s">
        <v>571</v>
      </c>
      <c r="AO2" s="80" t="s">
        <v>571</v>
      </c>
      <c r="AP2" s="80" t="s">
        <v>576</v>
      </c>
      <c r="AQ2" s="80" t="str">
        <f>LEFT(AQ$1,3)&amp;RIGHT(AQ$1,2)&amp;"_"&amp;$3:$3</f>
        <v>T3-22_Underlying</v>
      </c>
      <c r="AR2" s="80" t="s">
        <v>601</v>
      </c>
      <c r="AS2" s="80" t="s">
        <v>601</v>
      </c>
      <c r="AT2" s="53" t="s">
        <v>579</v>
      </c>
      <c r="AU2" s="53" t="s">
        <v>579</v>
      </c>
      <c r="AV2" s="80" t="s">
        <v>606</v>
      </c>
      <c r="AW2" s="80" t="s">
        <v>615</v>
      </c>
      <c r="AX2" s="80" t="s">
        <v>621</v>
      </c>
      <c r="AY2" s="80" t="s">
        <v>629</v>
      </c>
      <c r="AZ2" s="80" t="s">
        <v>624</v>
      </c>
      <c r="BA2" s="80" t="s">
        <v>648</v>
      </c>
      <c r="BB2" s="80" t="s">
        <v>650</v>
      </c>
      <c r="BC2" s="80" t="s">
        <v>664</v>
      </c>
      <c r="BD2" s="80" t="str">
        <f>LEFT(BD$1,3)&amp;RIGHT(BD$1,2)&amp;"_"&amp;$3:$3</f>
        <v>T4-24_Underlying</v>
      </c>
      <c r="BE2" s="80" t="s">
        <v>658</v>
      </c>
      <c r="BF2" s="125"/>
      <c r="BG2" s="377"/>
      <c r="BH2" s="409" t="s">
        <v>440</v>
      </c>
      <c r="BI2" s="377"/>
      <c r="BJ2" s="126"/>
      <c r="BK2" s="297"/>
    </row>
    <row r="3" spans="1:63" customFormat="1" outlineLevel="1">
      <c r="A3" s="79" t="s">
        <v>395</v>
      </c>
      <c r="B3" s="331"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
        <v>95</v>
      </c>
      <c r="AS3" s="55" t="s">
        <v>95</v>
      </c>
      <c r="AT3" s="55" t="s">
        <v>95</v>
      </c>
      <c r="AU3" s="55" t="s">
        <v>95</v>
      </c>
      <c r="AV3" s="55" t="s">
        <v>95</v>
      </c>
      <c r="AW3" s="55" t="s">
        <v>95</v>
      </c>
      <c r="AX3" s="55" t="s">
        <v>95</v>
      </c>
      <c r="AY3" s="55" t="s">
        <v>95</v>
      </c>
      <c r="AZ3" s="55" t="s">
        <v>95</v>
      </c>
      <c r="BA3" s="55" t="s">
        <v>95</v>
      </c>
      <c r="BB3" s="55" t="s">
        <v>95</v>
      </c>
      <c r="BC3" s="55" t="s">
        <v>95</v>
      </c>
      <c r="BD3" s="55" t="str">
        <f>$B$3</f>
        <v>Underlying</v>
      </c>
      <c r="BE3" s="55" t="s">
        <v>95</v>
      </c>
      <c r="BF3" s="127"/>
      <c r="BG3" s="377"/>
      <c r="BH3" s="409" t="s">
        <v>93</v>
      </c>
      <c r="BI3" s="377"/>
      <c r="BJ3" s="126"/>
      <c r="BK3" s="297"/>
    </row>
    <row r="4" spans="1:63" customFormat="1" ht="14.25" outlineLevel="1">
      <c r="A4" s="79"/>
      <c r="B4" s="332"/>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30"/>
      <c r="BG4" s="377"/>
      <c r="BH4" s="350" t="s">
        <v>94</v>
      </c>
      <c r="BI4" s="377"/>
      <c r="BJ4" s="126"/>
      <c r="BK4" s="297"/>
    </row>
    <row r="5" spans="1:63" customFormat="1" ht="24.75" customHeight="1" outlineLevel="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10"/>
      <c r="AT5" s="131"/>
      <c r="AU5" s="131"/>
      <c r="AV5" s="131"/>
      <c r="AW5" s="131"/>
      <c r="AX5" s="131"/>
      <c r="AY5" s="131"/>
      <c r="AZ5" s="131"/>
      <c r="BA5" s="131"/>
      <c r="BB5" s="131"/>
      <c r="BC5" s="131"/>
      <c r="BD5" s="131"/>
      <c r="BE5" s="410"/>
      <c r="BF5" s="132"/>
      <c r="BG5" s="377"/>
      <c r="BH5" s="377"/>
      <c r="BI5" s="377"/>
      <c r="BJ5" s="126"/>
      <c r="BK5" s="297"/>
    </row>
    <row r="6" spans="1:63" customFormat="1" ht="43.7" customHeight="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10"/>
      <c r="AT6" s="131"/>
      <c r="AU6" s="131"/>
      <c r="AV6" s="131"/>
      <c r="AW6" s="131"/>
      <c r="AX6" s="131"/>
      <c r="AY6" s="131"/>
      <c r="AZ6" s="131"/>
      <c r="BA6" s="131"/>
      <c r="BB6" s="131"/>
      <c r="BC6" s="131"/>
      <c r="BD6" s="131"/>
      <c r="BE6" s="410"/>
      <c r="BF6" s="132"/>
      <c r="BG6" s="377"/>
      <c r="BH6" s="377"/>
      <c r="BI6" s="377"/>
      <c r="BJ6" s="126"/>
      <c r="BK6" s="297"/>
    </row>
    <row r="7" spans="1:63" customFormat="1" ht="22.7"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10"/>
      <c r="AT7" s="131"/>
      <c r="AU7" s="131"/>
      <c r="AV7" s="131"/>
      <c r="AW7" s="131"/>
      <c r="AX7" s="131"/>
      <c r="AY7" s="131"/>
      <c r="AZ7" s="131"/>
      <c r="BA7" s="131"/>
      <c r="BB7" s="131"/>
      <c r="BC7" s="131"/>
      <c r="BD7" s="131"/>
      <c r="BE7" s="410"/>
      <c r="BF7" s="132"/>
      <c r="BG7" s="377"/>
      <c r="BH7" s="377"/>
      <c r="BI7" s="377"/>
      <c r="BJ7" s="126"/>
      <c r="BK7" s="297"/>
    </row>
    <row r="8" spans="1:63" customFormat="1" ht="12.7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10"/>
      <c r="AT8" s="131"/>
      <c r="AU8" s="131"/>
      <c r="AV8" s="131"/>
      <c r="AW8" s="131"/>
      <c r="AX8" s="131"/>
      <c r="AY8" s="131"/>
      <c r="AZ8" s="131"/>
      <c r="BA8" s="131"/>
      <c r="BB8" s="131"/>
      <c r="BC8" s="131"/>
      <c r="BD8" s="131"/>
      <c r="BE8" s="410"/>
      <c r="BF8" s="132"/>
      <c r="BG8" s="377"/>
      <c r="BH8" s="377"/>
      <c r="BI8" s="377"/>
      <c r="BJ8" s="126"/>
      <c r="BK8" s="297"/>
    </row>
    <row r="9" spans="1:63" customFormat="1">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10"/>
      <c r="AT9" s="131"/>
      <c r="AU9" s="131"/>
      <c r="AV9" s="131"/>
      <c r="AW9" s="131"/>
      <c r="AX9" s="131"/>
      <c r="AY9" s="131"/>
      <c r="AZ9" s="131"/>
      <c r="BA9" s="131"/>
      <c r="BB9" s="131"/>
      <c r="BC9" s="131"/>
      <c r="BD9" s="131"/>
      <c r="BE9" s="410"/>
      <c r="BF9" s="132"/>
      <c r="BG9" s="377"/>
      <c r="BH9" s="377"/>
      <c r="BI9" s="377"/>
      <c r="BJ9" s="126"/>
      <c r="BK9" s="297"/>
    </row>
    <row r="10" spans="1:63" customFormat="1" ht="19.5">
      <c r="A10" s="21"/>
      <c r="B10" s="2" t="str">
        <f>"CRÉDIT AGRICOLE S.A. QUARTERLY SERIES - "&amp;UPPER($B$3)&amp;" EARNINGS"</f>
        <v>CRÉDIT AGRICOLE S.A. QUARTERLY SERIES - UNDERLYING EARNINGS</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375"/>
      <c r="AM10" s="375"/>
      <c r="AN10" s="375"/>
      <c r="AO10" s="375"/>
      <c r="AP10" s="375"/>
      <c r="AQ10" s="375"/>
      <c r="AR10" s="131"/>
      <c r="AS10" s="411"/>
      <c r="AT10" s="131"/>
      <c r="AU10" s="131"/>
      <c r="AV10" s="131"/>
      <c r="AW10" s="131"/>
      <c r="AX10" s="131"/>
      <c r="AY10" s="131"/>
      <c r="AZ10" s="131"/>
      <c r="BA10" s="131"/>
      <c r="BB10" s="131"/>
      <c r="BC10" s="131"/>
      <c r="BD10" s="131"/>
      <c r="BE10" s="410"/>
      <c r="BF10" s="132"/>
      <c r="BG10" s="377"/>
      <c r="BH10" s="377"/>
      <c r="BI10" s="377"/>
      <c r="BJ10" s="126"/>
      <c r="BK10" s="297"/>
    </row>
    <row r="11" spans="1:63" customFormat="1">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10"/>
      <c r="AT11" s="131"/>
      <c r="AU11" s="131"/>
      <c r="AV11" s="131"/>
      <c r="AW11" s="131"/>
      <c r="AX11" s="131"/>
      <c r="AY11" s="131"/>
      <c r="AZ11" s="131"/>
      <c r="BA11" s="131"/>
      <c r="BB11" s="131"/>
      <c r="BC11" s="131"/>
      <c r="BD11" s="131"/>
      <c r="BE11" s="410"/>
      <c r="BF11" s="132"/>
      <c r="BG11" s="377"/>
      <c r="BH11" s="377"/>
      <c r="BI11" s="377"/>
      <c r="BJ11" s="126"/>
      <c r="BK11" s="297"/>
    </row>
    <row r="12" spans="1:63" customFormat="1" ht="16.5"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2"/>
      <c r="AT12" s="133"/>
      <c r="AU12" s="133"/>
      <c r="AV12" s="133"/>
      <c r="AW12" s="133"/>
      <c r="AX12" s="133"/>
      <c r="AY12" s="133"/>
      <c r="AZ12" s="133"/>
      <c r="BA12" s="133"/>
      <c r="BB12" s="133"/>
      <c r="BC12" s="133"/>
      <c r="BD12" s="133"/>
      <c r="BE12" s="412"/>
      <c r="BF12" s="132"/>
      <c r="BG12" s="378"/>
      <c r="BH12" s="378"/>
      <c r="BI12" s="378"/>
      <c r="BJ12" s="378"/>
      <c r="BK12" s="378"/>
    </row>
    <row r="13" spans="1:63" customFormat="1">
      <c r="A13" s="21"/>
      <c r="B13" s="84"/>
      <c r="C13" s="84"/>
      <c r="D13" s="84"/>
      <c r="E13" s="84"/>
      <c r="F13" s="84"/>
      <c r="G13" s="84"/>
      <c r="H13" s="84"/>
      <c r="I13" s="84"/>
      <c r="J13" s="84"/>
      <c r="K13" s="84"/>
      <c r="L13" s="84"/>
      <c r="M13" s="84"/>
      <c r="N13" s="84"/>
      <c r="O13" s="131"/>
      <c r="P13" s="131"/>
      <c r="Q13" s="84"/>
      <c r="R13" s="131"/>
      <c r="S13" s="131"/>
      <c r="T13" s="131"/>
      <c r="U13" s="131"/>
      <c r="V13" s="84"/>
      <c r="W13" s="131"/>
      <c r="X13" s="131"/>
      <c r="Y13" s="131"/>
      <c r="Z13" s="131"/>
      <c r="AA13" s="131"/>
      <c r="AB13" s="131"/>
      <c r="AC13" s="131"/>
      <c r="AD13" s="131"/>
      <c r="AE13" s="131"/>
      <c r="AF13" s="131"/>
      <c r="AG13" s="131"/>
      <c r="AH13" s="131"/>
      <c r="AI13" s="131"/>
      <c r="AJ13" s="131"/>
      <c r="AK13" s="131"/>
      <c r="AL13" s="131"/>
      <c r="AM13" s="326" t="s">
        <v>596</v>
      </c>
      <c r="AN13" s="131"/>
      <c r="AO13" s="326" t="s">
        <v>596</v>
      </c>
      <c r="AP13" s="131"/>
      <c r="AQ13" s="326" t="s">
        <v>596</v>
      </c>
      <c r="AR13" s="131"/>
      <c r="AS13" s="413" t="s">
        <v>596</v>
      </c>
      <c r="AU13" s="326" t="s">
        <v>596</v>
      </c>
      <c r="AV13" s="131"/>
      <c r="AW13" s="131"/>
      <c r="AX13" s="131"/>
      <c r="AY13" s="131"/>
      <c r="BA13" s="131"/>
      <c r="BB13" s="131"/>
      <c r="BC13" s="131"/>
      <c r="BF13" s="132"/>
      <c r="BG13" s="377"/>
      <c r="BH13" s="377"/>
      <c r="BI13" s="377"/>
      <c r="BJ13" s="126"/>
      <c r="BK13" s="297"/>
    </row>
    <row r="14" spans="1:63" customFormat="1" ht="25.5">
      <c r="A14" s="21"/>
      <c r="B14" s="333" t="s">
        <v>24</v>
      </c>
      <c r="C14" s="325" t="str">
        <f>SUBSTITUTE(SUBSTITUTE($1:$1,"T","Q"),"-20","-")&amp;"
"&amp;$3:$3</f>
        <v>Q1-15
Underlying</v>
      </c>
      <c r="D14" s="325" t="str">
        <f>SUBSTITUTE(SUBSTITUTE($1:$1,"T","Q"),"-20","-")&amp;"
"&amp;$3:$3</f>
        <v>Q2-15
Underlying</v>
      </c>
      <c r="E14" s="325" t="str">
        <f>SUBSTITUTE(SUBSTITUTE($1:$1,"T","Q"),"-20","-")&amp;"
"&amp;$3:$3</f>
        <v>Q3-15
Underlying</v>
      </c>
      <c r="F14" s="325" t="str">
        <f>SUBSTITUTE(SUBSTITUTE($1:$1,"T","Q"),"-20","-")&amp;"
"&amp;$3:$3</f>
        <v>Q4-15
Underlying</v>
      </c>
      <c r="G14" s="325" t="str">
        <f>INDEX($BH$1:$BH$4,MONTH($1:$1)/3,1)&amp;RIGHT(YEAR($1:$1),2)&amp;"
"&amp;$3:$3</f>
        <v>FY-2015
Underlying</v>
      </c>
      <c r="H14" s="325" t="str">
        <f>SUBSTITUTE(SUBSTITUTE($1:$1,"T","Q"),"-20","-")&amp;"
"&amp;$3:$3</f>
        <v>Q1-16
Underlying</v>
      </c>
      <c r="I14" s="325" t="str">
        <f>SUBSTITUTE(SUBSTITUTE($1:$1,"T","Q"),"-20","-")&amp;"
"&amp;$3:$3</f>
        <v>Q2-16
Underlying</v>
      </c>
      <c r="J14" s="325" t="str">
        <f>SUBSTITUTE(SUBSTITUTE($1:$1,"T","Q"),"-20","-")&amp;"
"&amp;$3:$3</f>
        <v>Q3-16
Underlying</v>
      </c>
      <c r="K14" s="325" t="str">
        <f>SUBSTITUTE(SUBSTITUTE($1:$1,"T","Q"),"-20","-")&amp;"
"&amp;$3:$3</f>
        <v>Q4-16
Underlying</v>
      </c>
      <c r="L14" s="325" t="str">
        <f>INDEX($BH$1:$BH$4,MONTH($1:$1)/3,1)&amp;RIGHT(YEAR($1:$1),2)&amp;"
"&amp;$3:$3</f>
        <v>FY-2016
Underlying</v>
      </c>
      <c r="M14" s="326" t="s">
        <v>540</v>
      </c>
      <c r="N14" s="326" t="s">
        <v>541</v>
      </c>
      <c r="O14" s="326" t="s">
        <v>542</v>
      </c>
      <c r="P14" s="326" t="s">
        <v>543</v>
      </c>
      <c r="Q14" s="325" t="s">
        <v>544</v>
      </c>
      <c r="R14" s="326" t="s">
        <v>545</v>
      </c>
      <c r="S14" s="326" t="s">
        <v>546</v>
      </c>
      <c r="T14" s="326" t="s">
        <v>547</v>
      </c>
      <c r="U14" s="326" t="s">
        <v>548</v>
      </c>
      <c r="V14" s="325" t="s">
        <v>549</v>
      </c>
      <c r="W14" s="326" t="s">
        <v>550</v>
      </c>
      <c r="X14" s="326" t="s">
        <v>551</v>
      </c>
      <c r="Y14" s="326" t="s">
        <v>552</v>
      </c>
      <c r="Z14" s="326" t="s">
        <v>553</v>
      </c>
      <c r="AA14" s="326" t="s">
        <v>554</v>
      </c>
      <c r="AB14" s="326" t="s">
        <v>555</v>
      </c>
      <c r="AC14" s="326" t="s">
        <v>556</v>
      </c>
      <c r="AD14" s="326" t="s">
        <v>557</v>
      </c>
      <c r="AE14" s="326" t="s">
        <v>558</v>
      </c>
      <c r="AF14" s="326" t="s">
        <v>559</v>
      </c>
      <c r="AG14" s="326" t="s">
        <v>560</v>
      </c>
      <c r="AH14" s="326" t="s">
        <v>561</v>
      </c>
      <c r="AI14" s="326" t="s">
        <v>562</v>
      </c>
      <c r="AJ14" s="326" t="s">
        <v>563</v>
      </c>
      <c r="AK14" s="326" t="s">
        <v>564</v>
      </c>
      <c r="AL14" s="326" t="s">
        <v>565</v>
      </c>
      <c r="AM14" s="326" t="s">
        <v>565</v>
      </c>
      <c r="AN14" s="326" t="s">
        <v>572</v>
      </c>
      <c r="AO14" s="326" t="s">
        <v>572</v>
      </c>
      <c r="AP14" s="326" t="s">
        <v>577</v>
      </c>
      <c r="AQ14" s="326" t="str">
        <f>SUBSTITUTE(SUBSTITUTE($1:$1,"T","Q"),"-20","-")&amp;"
"&amp;$3:$3</f>
        <v>Q3-22
Underlying</v>
      </c>
      <c r="AR14" s="326" t="s">
        <v>602</v>
      </c>
      <c r="AS14" s="413" t="s">
        <v>602</v>
      </c>
      <c r="AT14" s="325" t="s">
        <v>603</v>
      </c>
      <c r="AU14" s="326" t="s">
        <v>609</v>
      </c>
      <c r="AV14" s="326" t="s">
        <v>607</v>
      </c>
      <c r="AW14" s="326" t="s">
        <v>616</v>
      </c>
      <c r="AX14" s="326" t="s">
        <v>622</v>
      </c>
      <c r="AY14" s="326" t="s">
        <v>630</v>
      </c>
      <c r="AZ14" s="376" t="s">
        <v>631</v>
      </c>
      <c r="BA14" s="326" t="s">
        <v>649</v>
      </c>
      <c r="BB14" s="326" t="s">
        <v>651</v>
      </c>
      <c r="BC14" s="326" t="s">
        <v>665</v>
      </c>
      <c r="BD14" s="326" t="str">
        <f>SUBSTITUTE(SUBSTITUTE($1:$1,"T","Q"),"-20","-")&amp;"
"&amp;$3:$3</f>
        <v>Q4-24
Underlying</v>
      </c>
      <c r="BE14" s="376" t="s">
        <v>659</v>
      </c>
      <c r="BF14" s="132"/>
      <c r="BG14" s="379" t="str">
        <f>LEFT($AY:$AY,2)&amp;"/"&amp;LEFT(BD:BD,2)</f>
        <v>Q4/Q4</v>
      </c>
      <c r="BH14" s="379"/>
      <c r="BI14" s="379" t="str">
        <f>LEFT($AK:$AK,2)&amp;"/"&amp;LEFT(BE:BE,2)</f>
        <v>FY/FY</v>
      </c>
      <c r="BJ14" s="348"/>
      <c r="BK14" s="374" t="s">
        <v>637</v>
      </c>
    </row>
    <row r="15" spans="1:63" customFormat="1">
      <c r="A15" s="21"/>
      <c r="B15" s="334"/>
      <c r="C15" s="84"/>
      <c r="D15" s="84"/>
      <c r="E15" s="84"/>
      <c r="F15" s="84"/>
      <c r="G15" s="84"/>
      <c r="H15" s="84"/>
      <c r="I15" s="84"/>
      <c r="J15" s="84"/>
      <c r="K15" s="84"/>
      <c r="L15" s="84"/>
      <c r="M15" s="131"/>
      <c r="N15" s="131"/>
      <c r="O15" s="131"/>
      <c r="P15" s="131"/>
      <c r="Q15" s="84"/>
      <c r="R15" s="131"/>
      <c r="S15" s="131"/>
      <c r="T15" s="131"/>
      <c r="U15" s="131"/>
      <c r="V15" s="84"/>
      <c r="W15" s="131"/>
      <c r="X15" s="131"/>
      <c r="Y15" s="131"/>
      <c r="Z15" s="131"/>
      <c r="AA15" s="131"/>
      <c r="AB15" s="131"/>
      <c r="AC15" s="131"/>
      <c r="AD15" s="131"/>
      <c r="AE15" s="131"/>
      <c r="AF15" s="131"/>
      <c r="AG15" s="131"/>
      <c r="AH15" s="131"/>
      <c r="AI15" s="131"/>
      <c r="AJ15" s="131"/>
      <c r="AK15" s="131"/>
      <c r="AL15" s="131"/>
      <c r="AM15" s="131"/>
      <c r="AN15" s="131"/>
      <c r="AO15" s="131"/>
      <c r="AP15" s="131"/>
      <c r="AR15" s="131"/>
      <c r="AU15" s="131"/>
      <c r="AV15" s="131"/>
      <c r="AW15" s="131"/>
      <c r="AX15" s="131"/>
      <c r="AY15" s="131"/>
      <c r="BA15" s="131"/>
      <c r="BB15" s="131"/>
      <c r="BC15" s="131"/>
      <c r="BF15" s="132"/>
      <c r="BG15" s="348"/>
      <c r="BH15" s="348"/>
      <c r="BI15" s="348"/>
      <c r="BJ15" s="126"/>
      <c r="BK15" s="297"/>
    </row>
    <row r="16" spans="1:63" customFormat="1">
      <c r="A16" s="23" t="s">
        <v>105</v>
      </c>
      <c r="B16" s="335" t="s">
        <v>26</v>
      </c>
      <c r="C16" s="87">
        <v>4359</v>
      </c>
      <c r="D16" s="87">
        <v>4628</v>
      </c>
      <c r="E16" s="87">
        <v>3918</v>
      </c>
      <c r="F16" s="88">
        <v>4289</v>
      </c>
      <c r="G16" s="89">
        <f t="shared" ref="G16:G30" si="1">SUM(C16:F16)</f>
        <v>17194</v>
      </c>
      <c r="H16" s="88">
        <v>4193.8386682201699</v>
      </c>
      <c r="I16" s="88">
        <v>4337.1358253951203</v>
      </c>
      <c r="J16" s="88">
        <v>4411.7104828648598</v>
      </c>
      <c r="K16" s="88">
        <v>4563.4386647006995</v>
      </c>
      <c r="L16" s="89">
        <v>17506.1236411809</v>
      </c>
      <c r="M16" s="175">
        <v>4778.8810532122507</v>
      </c>
      <c r="N16" s="175">
        <v>4619.3027191521896</v>
      </c>
      <c r="O16" s="175">
        <v>4564.2409639376719</v>
      </c>
      <c r="P16" s="175">
        <v>4809.6513954499396</v>
      </c>
      <c r="Q16" s="89">
        <v>18772.07613175207</v>
      </c>
      <c r="R16" s="175">
        <v>4899.8378404554123</v>
      </c>
      <c r="S16" s="175">
        <v>5145.9329645600237</v>
      </c>
      <c r="T16" s="175">
        <v>4834.2716408999904</v>
      </c>
      <c r="U16" s="175">
        <v>4814.4237926454325</v>
      </c>
      <c r="V16" s="89">
        <v>19694.466238560868</v>
      </c>
      <c r="W16" s="175">
        <v>4902.5080508318297</v>
      </c>
      <c r="X16" s="175">
        <v>5178.8081834550649</v>
      </c>
      <c r="Y16" s="175">
        <v>5073.3062253014205</v>
      </c>
      <c r="Z16" s="175">
        <v>5184.2228445461596</v>
      </c>
      <c r="AA16" s="89">
        <v>20338.845304134436</v>
      </c>
      <c r="AB16" s="175">
        <v>5137.3722142055649</v>
      </c>
      <c r="AC16" s="175">
        <v>5184.7198750473499</v>
      </c>
      <c r="AD16" s="175">
        <v>5143.1780326257303</v>
      </c>
      <c r="AE16" s="175">
        <v>5298.5007566044942</v>
      </c>
      <c r="AF16" s="89">
        <v>20763.770878483101</v>
      </c>
      <c r="AG16" s="175">
        <v>5507.7268777058698</v>
      </c>
      <c r="AH16" s="175">
        <v>5829.0093985167696</v>
      </c>
      <c r="AI16" s="175">
        <v>5534.9969483906443</v>
      </c>
      <c r="AJ16" s="175">
        <v>5778.8985107927983</v>
      </c>
      <c r="AK16" s="89">
        <v>22650.631735406125</v>
      </c>
      <c r="AL16" s="175">
        <v>5928.5734629206399</v>
      </c>
      <c r="AM16" s="175">
        <v>5574.6332098930598</v>
      </c>
      <c r="AN16" s="175">
        <v>6187.551252673793</v>
      </c>
      <c r="AO16" s="175">
        <v>5476.5760530046728</v>
      </c>
      <c r="AP16" s="175">
        <v>5585.1568872431544</v>
      </c>
      <c r="AQ16" s="202">
        <v>5342.8021252390154</v>
      </c>
      <c r="AR16" s="175">
        <v>6031.9827977906789</v>
      </c>
      <c r="AS16" s="202">
        <f>AU16-AM16-AO16-AQ16</f>
        <v>6029.2451479668216</v>
      </c>
      <c r="AT16" s="89">
        <v>23733.264400628264</v>
      </c>
      <c r="AU16" s="89">
        <v>22423.256536103567</v>
      </c>
      <c r="AV16" s="175">
        <v>6152.7975860305542</v>
      </c>
      <c r="AW16" s="175">
        <v>6329.3376371996455</v>
      </c>
      <c r="AX16" s="175">
        <v>6059.8421010806642</v>
      </c>
      <c r="AY16" s="175">
        <v>6020.9159701894905</v>
      </c>
      <c r="AZ16" s="89">
        <v>24562.893294500387</v>
      </c>
      <c r="BA16" s="175">
        <v>6796.7990148662002</v>
      </c>
      <c r="BB16" s="175">
        <v>6754.2932615381997</v>
      </c>
      <c r="BC16" s="175">
        <v>6484.4531983864645</v>
      </c>
      <c r="BD16" s="88">
        <v>7115.696849823702</v>
      </c>
      <c r="BE16" s="89">
        <v>27151.242324614559</v>
      </c>
      <c r="BF16" s="132"/>
      <c r="BG16" s="165">
        <f t="shared" ref="BG16:BG30" si="2">IF(ISERROR($BD16/AY16),"ns",IF($BD16/AY16&gt;200%,"x"&amp;(ROUND($BD16/AY16,1)),IF($BD16/AY16&lt;0,"ns",$BD16/AY16-1)))</f>
        <v>0.18182962277743875</v>
      </c>
      <c r="BH16" s="165"/>
      <c r="BI16" s="165">
        <f>IF(ISERROR($BE16/AZ16),"ns",IF($BE16/AZ16&gt;200%,"x"&amp;(ROUND($BE16/AZ16,1)),IF($BE16/AZ16&lt;0,"ns",$BE16/AZ16-1)))</f>
        <v>0.10537639027620993</v>
      </c>
      <c r="BJ16" s="126"/>
      <c r="BK16" s="224" t="b">
        <f>ROUND(BE16,1)=ROUND((BA16+BB16+BC16+BD16),1)</f>
        <v>1</v>
      </c>
    </row>
    <row r="17" spans="1:63" customFormat="1">
      <c r="A17" s="21" t="s">
        <v>106</v>
      </c>
      <c r="B17" s="336" t="s">
        <v>28</v>
      </c>
      <c r="C17" s="90">
        <v>-3153</v>
      </c>
      <c r="D17" s="90">
        <v>-2786</v>
      </c>
      <c r="E17" s="90">
        <v>-2738</v>
      </c>
      <c r="F17" s="91">
        <v>-2906</v>
      </c>
      <c r="G17" s="92">
        <f t="shared" si="1"/>
        <v>-11583</v>
      </c>
      <c r="H17" s="91">
        <v>-3175.52530232955</v>
      </c>
      <c r="I17" s="91">
        <v>-2808.7682467780201</v>
      </c>
      <c r="J17" s="91">
        <v>-2688.0808593635902</v>
      </c>
      <c r="K17" s="91">
        <v>-2930.1180973180099</v>
      </c>
      <c r="L17" s="92">
        <v>-11602.4925057892</v>
      </c>
      <c r="M17" s="91">
        <v>-3222.4678605034601</v>
      </c>
      <c r="N17" s="91">
        <v>-2778.9524219063601</v>
      </c>
      <c r="O17" s="91">
        <v>-2875.3459040471598</v>
      </c>
      <c r="P17" s="91">
        <v>-3150.3364454001098</v>
      </c>
      <c r="Q17" s="92">
        <v>-12027.1026318571</v>
      </c>
      <c r="R17" s="91">
        <v>-3391.7311496313723</v>
      </c>
      <c r="S17" s="91">
        <v>-2984.4135285736406</v>
      </c>
      <c r="T17" s="91">
        <v>-2978.7394341349791</v>
      </c>
      <c r="U17" s="91">
        <v>-3174.6301698401539</v>
      </c>
      <c r="V17" s="92">
        <v>-12529.514282180206</v>
      </c>
      <c r="W17" s="91">
        <v>-3435.5788164208998</v>
      </c>
      <c r="X17" s="91">
        <v>-3038.3258118660001</v>
      </c>
      <c r="Y17" s="91">
        <v>-3026.90913588484</v>
      </c>
      <c r="Z17" s="91">
        <v>-3244.2581036557599</v>
      </c>
      <c r="AA17" s="92">
        <v>-12745.071867827501</v>
      </c>
      <c r="AB17" s="91">
        <v>-3554.45778926</v>
      </c>
      <c r="AC17" s="91">
        <v>-3054.29377765443</v>
      </c>
      <c r="AD17" s="91">
        <v>-2987.6747100202001</v>
      </c>
      <c r="AE17" s="91">
        <v>-3208.0620656934002</v>
      </c>
      <c r="AF17" s="92">
        <v>-12804.488342627999</v>
      </c>
      <c r="AG17" s="91">
        <v>-3703.1745365870102</v>
      </c>
      <c r="AH17" s="91">
        <v>-3232.78136802875</v>
      </c>
      <c r="AI17" s="91">
        <v>-3244.8073708849925</v>
      </c>
      <c r="AJ17" s="91">
        <v>-3423.3678330998519</v>
      </c>
      <c r="AK17" s="92">
        <v>-13604.131108600623</v>
      </c>
      <c r="AL17" s="91">
        <v>-4135.5943618319398</v>
      </c>
      <c r="AM17" s="91">
        <v>-3750.6483618319398</v>
      </c>
      <c r="AN17" s="91">
        <v>-3398.8960793431597</v>
      </c>
      <c r="AO17" s="91">
        <v>-3071.2042815203799</v>
      </c>
      <c r="AP17" s="91">
        <v>-3393.8273945727797</v>
      </c>
      <c r="AQ17" s="352">
        <v>-3117.8021923955803</v>
      </c>
      <c r="AR17" s="91">
        <v>-3541.0476533876299</v>
      </c>
      <c r="AS17" s="414">
        <f t="shared" ref="AS17:AS30" si="3">AU17-AM17-AO17-AQ17</f>
        <v>-3211.0222901123998</v>
      </c>
      <c r="AT17" s="92">
        <v>-14469.3654891355</v>
      </c>
      <c r="AU17" s="92">
        <v>-13150.6771258603</v>
      </c>
      <c r="AV17" s="91">
        <v>-3840.7016595701798</v>
      </c>
      <c r="AW17" s="91">
        <v>-3196.0194453363906</v>
      </c>
      <c r="AX17" s="91">
        <v>-3376.2507973071329</v>
      </c>
      <c r="AY17" s="91">
        <v>-3714.0872291457003</v>
      </c>
      <c r="AZ17" s="92">
        <v>-14127.059131359414</v>
      </c>
      <c r="BA17" s="91">
        <v>-3648.9570164807201</v>
      </c>
      <c r="BB17" s="91">
        <v>-3590.8320852438064</v>
      </c>
      <c r="BC17" s="91">
        <v>-3654.4322477329101</v>
      </c>
      <c r="BD17" s="91">
        <v>-3877.9727559978196</v>
      </c>
      <c r="BE17" s="519">
        <v>-14772.194105455297</v>
      </c>
      <c r="BF17" s="132"/>
      <c r="BG17" s="165">
        <f t="shared" si="2"/>
        <v>4.4125384446023208E-2</v>
      </c>
      <c r="BH17" s="165"/>
      <c r="BI17" s="165">
        <f t="shared" ref="BI17:BI30" si="4">IF(ISERROR($BE17/AZ17),"ns",IF($BE17/AZ17&gt;200%,"x"&amp;(ROUND($BE17/AZ17,1)),IF($BE17/AZ17&lt;0,"ns",$BE17/AZ17-1)))</f>
        <v>4.5666615259208898E-2</v>
      </c>
      <c r="BJ17" s="126"/>
      <c r="BK17" s="224" t="b">
        <f t="shared" ref="BK17:BK30" si="5">ROUND(BE17,1)=ROUND((BA17+BB17+BC17+BD17),1)</f>
        <v>1</v>
      </c>
    </row>
    <row r="18" spans="1:63" customFormat="1">
      <c r="A18" s="93" t="s">
        <v>107</v>
      </c>
      <c r="B18" s="337"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-510.43716979546252</v>
      </c>
      <c r="AH18" s="95">
        <v>-11.319725846015992</v>
      </c>
      <c r="AI18" s="95">
        <v>0</v>
      </c>
      <c r="AJ18" s="95">
        <v>0</v>
      </c>
      <c r="AK18" s="96">
        <v>-521.75689564147854</v>
      </c>
      <c r="AL18" s="95">
        <v>-636.31955351604836</v>
      </c>
      <c r="AM18" s="95">
        <v>-636.31955351604836</v>
      </c>
      <c r="AN18" s="95">
        <v>-10.682845905336137</v>
      </c>
      <c r="AO18" s="95">
        <v>-10.682845905336137</v>
      </c>
      <c r="AP18" s="95">
        <v>0</v>
      </c>
      <c r="AQ18" s="353">
        <v>0</v>
      </c>
      <c r="AR18" s="95">
        <v>0</v>
      </c>
      <c r="AS18" s="353">
        <f t="shared" si="3"/>
        <v>5.6843418860808015E-14</v>
      </c>
      <c r="AT18" s="96">
        <v>-647.00239942138444</v>
      </c>
      <c r="AU18" s="96">
        <v>-647.00239942138444</v>
      </c>
      <c r="AV18" s="95">
        <v>-512.61224216409096</v>
      </c>
      <c r="AW18" s="95">
        <v>3.6239645940909124</v>
      </c>
      <c r="AX18" s="95">
        <v>0</v>
      </c>
      <c r="AY18" s="95">
        <v>0</v>
      </c>
      <c r="AZ18" s="96">
        <v>-508.98827757000004</v>
      </c>
      <c r="BA18" s="95">
        <v>0</v>
      </c>
      <c r="BB18" s="95">
        <v>0</v>
      </c>
      <c r="BC18" s="95">
        <v>0</v>
      </c>
      <c r="BD18" s="95">
        <v>0</v>
      </c>
      <c r="BE18" s="96">
        <v>0</v>
      </c>
      <c r="BF18" s="132"/>
      <c r="BG18" s="165" t="str">
        <f t="shared" si="2"/>
        <v>ns</v>
      </c>
      <c r="BH18" s="165"/>
      <c r="BI18" s="165">
        <f t="shared" si="4"/>
        <v>-1</v>
      </c>
      <c r="BJ18" s="126"/>
      <c r="BK18" s="224" t="b">
        <f t="shared" si="5"/>
        <v>1</v>
      </c>
    </row>
    <row r="19" spans="1:63" customFormat="1">
      <c r="A19" s="23" t="s">
        <v>108</v>
      </c>
      <c r="B19" s="335" t="s">
        <v>32</v>
      </c>
      <c r="C19" s="87">
        <v>1206</v>
      </c>
      <c r="D19" s="87">
        <v>1842</v>
      </c>
      <c r="E19" s="87">
        <v>1180</v>
      </c>
      <c r="F19" s="88">
        <v>1383</v>
      </c>
      <c r="G19" s="89">
        <f t="shared" si="1"/>
        <v>5611</v>
      </c>
      <c r="H19" s="88">
        <v>1018.313365890618</v>
      </c>
      <c r="I19" s="88">
        <v>1528.36757861711</v>
      </c>
      <c r="J19" s="88">
        <v>1723.6296235012701</v>
      </c>
      <c r="K19" s="88">
        <v>1633.3205673826901</v>
      </c>
      <c r="L19" s="89">
        <v>5903.6311353916899</v>
      </c>
      <c r="M19" s="175">
        <v>1556.4131927087901</v>
      </c>
      <c r="N19" s="175">
        <v>1840.35029724583</v>
      </c>
      <c r="O19" s="175">
        <v>1688.8950598905019</v>
      </c>
      <c r="P19" s="175">
        <v>1659.31495004984</v>
      </c>
      <c r="Q19" s="89">
        <v>6744.9734998949725</v>
      </c>
      <c r="R19" s="175">
        <v>1508.10669082404</v>
      </c>
      <c r="S19" s="175">
        <v>2161.5194359863735</v>
      </c>
      <c r="T19" s="175">
        <v>1855.532206765012</v>
      </c>
      <c r="U19" s="175">
        <v>1639.793622805279</v>
      </c>
      <c r="V19" s="89">
        <v>7164.9519563807144</v>
      </c>
      <c r="W19" s="175">
        <v>1466.9292344109301</v>
      </c>
      <c r="X19" s="175">
        <v>2140.4823715890652</v>
      </c>
      <c r="Y19" s="175">
        <v>2046.39708941658</v>
      </c>
      <c r="Z19" s="175">
        <v>1939.96474089039</v>
      </c>
      <c r="AA19" s="89">
        <v>7593.7734363069658</v>
      </c>
      <c r="AB19" s="175">
        <v>1582.9144249455653</v>
      </c>
      <c r="AC19" s="175">
        <v>2130.4260973929199</v>
      </c>
      <c r="AD19" s="175">
        <v>2155.5033226055298</v>
      </c>
      <c r="AE19" s="175">
        <v>2090.4386909110844</v>
      </c>
      <c r="AF19" s="89">
        <v>7959.2825358551099</v>
      </c>
      <c r="AG19" s="175">
        <v>1804.5523411188501</v>
      </c>
      <c r="AH19" s="175">
        <v>2596.2280304880101</v>
      </c>
      <c r="AI19" s="175">
        <v>2290.1895775056519</v>
      </c>
      <c r="AJ19" s="175">
        <v>2355.5306776929565</v>
      </c>
      <c r="AK19" s="89">
        <v>9046.5006268054767</v>
      </c>
      <c r="AL19" s="175">
        <v>1792.9791010887002</v>
      </c>
      <c r="AM19" s="175">
        <v>1823.9848480611201</v>
      </c>
      <c r="AN19" s="175">
        <v>2788.6551733306328</v>
      </c>
      <c r="AO19" s="175">
        <v>2405.3717714842928</v>
      </c>
      <c r="AP19" s="175">
        <v>2191.3294926703752</v>
      </c>
      <c r="AQ19" s="202">
        <v>2224.9999328434951</v>
      </c>
      <c r="AR19" s="175">
        <v>2490.935144403049</v>
      </c>
      <c r="AS19" s="202">
        <f t="shared" si="3"/>
        <v>2818.2228578543472</v>
      </c>
      <c r="AT19" s="89">
        <v>9263.8989114927572</v>
      </c>
      <c r="AU19" s="89">
        <v>9272.5794102432556</v>
      </c>
      <c r="AV19" s="175">
        <v>2312.0959264603744</v>
      </c>
      <c r="AW19" s="175">
        <v>3133.3181918632558</v>
      </c>
      <c r="AX19" s="175">
        <v>2683.5913037735318</v>
      </c>
      <c r="AY19" s="175">
        <v>2306.8287410437911</v>
      </c>
      <c r="AZ19" s="89">
        <v>10435.834163140973</v>
      </c>
      <c r="BA19" s="175">
        <v>3147.8419983854801</v>
      </c>
      <c r="BB19" s="175">
        <v>3163.4611762943941</v>
      </c>
      <c r="BC19" s="175">
        <v>2830.0209506535643</v>
      </c>
      <c r="BD19" s="88">
        <v>3237.7240938258924</v>
      </c>
      <c r="BE19" s="89">
        <v>12379.048219159362</v>
      </c>
      <c r="BG19" s="165">
        <f t="shared" si="2"/>
        <v>0.40353899542663529</v>
      </c>
      <c r="BH19" s="165"/>
      <c r="BI19" s="165">
        <f t="shared" si="4"/>
        <v>0.18620591565950306</v>
      </c>
      <c r="BJ19" s="126"/>
      <c r="BK19" s="224" t="b">
        <f t="shared" si="5"/>
        <v>1</v>
      </c>
    </row>
    <row r="20" spans="1:63" customFormat="1">
      <c r="A20" s="21" t="s">
        <v>109</v>
      </c>
      <c r="B20" s="336" t="s">
        <v>34</v>
      </c>
      <c r="C20" s="90">
        <v>-477</v>
      </c>
      <c r="D20" s="90">
        <v>-601</v>
      </c>
      <c r="E20" s="90">
        <v>-600</v>
      </c>
      <c r="F20" s="91">
        <v>-615</v>
      </c>
      <c r="G20" s="92">
        <f t="shared" si="1"/>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-222.97740334627701</v>
      </c>
      <c r="T20" s="91">
        <v>-218.39224741160299</v>
      </c>
      <c r="U20" s="91">
        <v>-321.07283275348198</v>
      </c>
      <c r="V20" s="92">
        <v>-1076.5131679730298</v>
      </c>
      <c r="W20" s="91">
        <v>-224.757853838035</v>
      </c>
      <c r="X20" s="91">
        <v>-357.54365720782403</v>
      </c>
      <c r="Y20" s="91">
        <v>-334.61443079117799</v>
      </c>
      <c r="Z20" s="91">
        <v>-339.50398848768799</v>
      </c>
      <c r="AA20" s="92">
        <v>-1256.4199303247201</v>
      </c>
      <c r="AB20" s="91">
        <v>-620.878994251731</v>
      </c>
      <c r="AC20" s="91">
        <v>-907.66842270043799</v>
      </c>
      <c r="AD20" s="91">
        <v>-577.13873101525598</v>
      </c>
      <c r="AE20" s="91">
        <v>-500.46589957549497</v>
      </c>
      <c r="AF20" s="92">
        <v>-2606.1520475429202</v>
      </c>
      <c r="AG20" s="91">
        <v>-383.81658840196599</v>
      </c>
      <c r="AH20" s="91">
        <v>-254.49924939703601</v>
      </c>
      <c r="AI20" s="91">
        <v>-265.589199364237</v>
      </c>
      <c r="AJ20" s="91">
        <v>-327.69536545664005</v>
      </c>
      <c r="AK20" s="92">
        <v>-1231.60040261988</v>
      </c>
      <c r="AL20" s="91">
        <v>-545.79426158287504</v>
      </c>
      <c r="AM20" s="91">
        <v>-545.49026158287495</v>
      </c>
      <c r="AN20" s="91">
        <v>-202.57872015507999</v>
      </c>
      <c r="AO20" s="91">
        <v>-202.41972015507906</v>
      </c>
      <c r="AP20" s="91">
        <v>-359.96585820246003</v>
      </c>
      <c r="AQ20" s="352">
        <v>-359.87785820245608</v>
      </c>
      <c r="AR20" s="91">
        <v>-442.853562953319</v>
      </c>
      <c r="AS20" s="414">
        <f t="shared" si="3"/>
        <v>-443.01756295331984</v>
      </c>
      <c r="AT20" s="92">
        <v>-1551.1924028937301</v>
      </c>
      <c r="AU20" s="92">
        <v>-1550.8054028937299</v>
      </c>
      <c r="AV20" s="91">
        <v>-374.14921110865299</v>
      </c>
      <c r="AW20" s="91">
        <v>-449.66225763666449</v>
      </c>
      <c r="AX20" s="91">
        <v>-429.20743874207443</v>
      </c>
      <c r="AY20" s="91">
        <v>-439.77136189437698</v>
      </c>
      <c r="AZ20" s="92">
        <v>-1692.7902693817719</v>
      </c>
      <c r="BA20" s="91">
        <v>-380.01912287778202</v>
      </c>
      <c r="BB20" s="91">
        <v>-423.53920289235452</v>
      </c>
      <c r="BC20" s="91">
        <v>-432.87947700334092</v>
      </c>
      <c r="BD20" s="91">
        <v>-593.67115198885688</v>
      </c>
      <c r="BE20" s="519">
        <v>-1830.1089531023306</v>
      </c>
      <c r="BG20" s="165">
        <f t="shared" si="2"/>
        <v>0.34995409758274132</v>
      </c>
      <c r="BH20" s="165"/>
      <c r="BI20" s="165">
        <f t="shared" si="4"/>
        <v>8.1119726527438818E-2</v>
      </c>
      <c r="BJ20" s="126"/>
      <c r="BK20" s="224" t="b">
        <f t="shared" si="5"/>
        <v>1</v>
      </c>
    </row>
    <row r="21" spans="1:63" customFormat="1">
      <c r="A21" s="93" t="s">
        <v>110</v>
      </c>
      <c r="B21" s="337" t="s">
        <v>36</v>
      </c>
      <c r="C21" s="94"/>
      <c r="D21" s="94"/>
      <c r="E21" s="94"/>
      <c r="F21" s="95"/>
      <c r="G21" s="96"/>
      <c r="H21" s="95">
        <v>0</v>
      </c>
      <c r="I21" s="95">
        <v>-50</v>
      </c>
      <c r="J21" s="95">
        <v>-50</v>
      </c>
      <c r="K21" s="95">
        <v>0</v>
      </c>
      <c r="L21" s="96">
        <v>-100</v>
      </c>
      <c r="M21" s="95">
        <v>-40</v>
      </c>
      <c r="N21" s="95">
        <v>0</v>
      </c>
      <c r="O21" s="95">
        <v>-75</v>
      </c>
      <c r="P21" s="95">
        <v>0</v>
      </c>
      <c r="Q21" s="96">
        <v>-115</v>
      </c>
      <c r="R21" s="95">
        <v>0</v>
      </c>
      <c r="S21" s="95">
        <v>0</v>
      </c>
      <c r="T21" s="95">
        <v>0</v>
      </c>
      <c r="U21" s="95">
        <v>-75</v>
      </c>
      <c r="V21" s="96">
        <v>-75</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95">
        <v>0</v>
      </c>
      <c r="AN21" s="95">
        <v>0</v>
      </c>
      <c r="AO21" s="95">
        <v>0</v>
      </c>
      <c r="AP21" s="95">
        <v>0</v>
      </c>
      <c r="AQ21" s="353">
        <v>0</v>
      </c>
      <c r="AR21" s="95">
        <v>0</v>
      </c>
      <c r="AS21" s="353">
        <f t="shared" si="3"/>
        <v>0</v>
      </c>
      <c r="AT21" s="96">
        <v>0</v>
      </c>
      <c r="AU21" s="96">
        <v>0</v>
      </c>
      <c r="AV21" s="95">
        <v>0</v>
      </c>
      <c r="AW21" s="95">
        <v>-2.1313869999999998E-12</v>
      </c>
      <c r="AX21" s="95">
        <v>0</v>
      </c>
      <c r="AY21" s="95">
        <v>0</v>
      </c>
      <c r="AZ21" s="96">
        <v>-2.1313869999999998E-12</v>
      </c>
      <c r="BA21" s="95">
        <v>0</v>
      </c>
      <c r="BB21" s="95">
        <v>3.79999991598E-7</v>
      </c>
      <c r="BC21" s="95">
        <v>-1.019999894783E-6</v>
      </c>
      <c r="BD21" s="95">
        <v>-1.019999894783E-6</v>
      </c>
      <c r="BE21" s="96">
        <v>-1.659999797968E-6</v>
      </c>
      <c r="BG21" s="165" t="str">
        <f t="shared" si="2"/>
        <v>ns</v>
      </c>
      <c r="BH21" s="165"/>
      <c r="BI21" s="165" t="str">
        <f>IF(ISERROR($BE21/AZ21),"ns",IF($BE21/AZ21&gt;200%,"x"&amp;(ROUND($BE21/AZ21,1)),IF($BE21/AZ21&lt;0,"ns",$BE21/AZ21-1)))</f>
        <v>x778835.5</v>
      </c>
      <c r="BJ21" s="126"/>
      <c r="BK21" s="224" t="b">
        <f t="shared" si="5"/>
        <v>1</v>
      </c>
    </row>
    <row r="22" spans="1:63" customFormat="1">
      <c r="A22" s="21" t="s">
        <v>111</v>
      </c>
      <c r="B22" s="336" t="s">
        <v>38</v>
      </c>
      <c r="C22" s="90">
        <v>112</v>
      </c>
      <c r="D22" s="90">
        <v>6</v>
      </c>
      <c r="E22" s="90">
        <v>300</v>
      </c>
      <c r="F22" s="91">
        <v>37</v>
      </c>
      <c r="G22" s="92">
        <f t="shared" si="1"/>
        <v>455</v>
      </c>
      <c r="H22" s="91">
        <v>122.88096018447099</v>
      </c>
      <c r="I22" s="91">
        <v>120.93952110676901</v>
      </c>
      <c r="J22" s="91">
        <v>149.26324131210501</v>
      </c>
      <c r="K22" s="91">
        <v>125.219014851729</v>
      </c>
      <c r="L22" s="92">
        <v>518.30273745507395</v>
      </c>
      <c r="M22" s="176">
        <v>215.00520321477001</v>
      </c>
      <c r="N22" s="176">
        <v>116.55532078757601</v>
      </c>
      <c r="O22" s="176">
        <v>121.96533560070802</v>
      </c>
      <c r="P22" s="176">
        <v>69.381608128466198</v>
      </c>
      <c r="Q22" s="92">
        <v>522.90746773152</v>
      </c>
      <c r="R22" s="176">
        <v>92.593518188850595</v>
      </c>
      <c r="S22" s="176">
        <v>77.413676488530996</v>
      </c>
      <c r="T22" s="176">
        <v>78.1565511222975</v>
      </c>
      <c r="U22" s="176">
        <v>74.393322989579744</v>
      </c>
      <c r="V22" s="92">
        <v>322.55706878925901</v>
      </c>
      <c r="W22" s="176">
        <v>85.076258657003805</v>
      </c>
      <c r="X22" s="176">
        <v>108.140494334846</v>
      </c>
      <c r="Y22" s="176">
        <v>82.143646868313397</v>
      </c>
      <c r="Z22" s="176">
        <v>76.300647105413404</v>
      </c>
      <c r="AA22" s="92">
        <v>351.66104696557699</v>
      </c>
      <c r="AB22" s="176">
        <v>89.970224129866295</v>
      </c>
      <c r="AC22" s="176">
        <v>88.358941065060094</v>
      </c>
      <c r="AD22" s="176">
        <v>98.460315651878403</v>
      </c>
      <c r="AE22" s="176">
        <v>47.068207225128006</v>
      </c>
      <c r="AF22" s="92">
        <v>323.85768807193301</v>
      </c>
      <c r="AG22" s="176">
        <v>86.820654632755605</v>
      </c>
      <c r="AH22" s="176">
        <v>96.450323784684997</v>
      </c>
      <c r="AI22" s="176">
        <v>102.995289209314</v>
      </c>
      <c r="AJ22" s="176">
        <v>81.845163393248598</v>
      </c>
      <c r="AK22" s="92">
        <v>368.11143102000398</v>
      </c>
      <c r="AL22" s="176">
        <v>95.363189337063403</v>
      </c>
      <c r="AM22" s="176">
        <v>95.363189337063403</v>
      </c>
      <c r="AN22" s="176">
        <v>93.502440077465806</v>
      </c>
      <c r="AO22" s="176">
        <v>93.503440077465598</v>
      </c>
      <c r="AP22" s="176">
        <v>101.93465568956501</v>
      </c>
      <c r="AQ22" s="352">
        <v>101.93365568956497</v>
      </c>
      <c r="AR22" s="176">
        <v>88.308176971152193</v>
      </c>
      <c r="AS22" s="414">
        <f t="shared" si="3"/>
        <v>88.308176971152051</v>
      </c>
      <c r="AT22" s="92">
        <v>379.108462075246</v>
      </c>
      <c r="AU22" s="92">
        <v>379.108462075246</v>
      </c>
      <c r="AV22" s="176">
        <v>86.056898055138006</v>
      </c>
      <c r="AW22" s="176">
        <v>39.042644534958555</v>
      </c>
      <c r="AX22" s="176">
        <v>49.713850606607977</v>
      </c>
      <c r="AY22" s="176">
        <v>60.711003778453197</v>
      </c>
      <c r="AZ22" s="92">
        <v>235.41539697515825</v>
      </c>
      <c r="BA22" s="176">
        <v>42.702840850034697</v>
      </c>
      <c r="BB22" s="176">
        <v>46.888453947662626</v>
      </c>
      <c r="BC22" s="176">
        <v>42.0895589554937</v>
      </c>
      <c r="BD22" s="91">
        <v>62.1949352637156</v>
      </c>
      <c r="BE22" s="519">
        <v>193.87578901690623</v>
      </c>
      <c r="BG22" s="165">
        <f t="shared" si="2"/>
        <v>2.4442545715066322E-2</v>
      </c>
      <c r="BH22" s="165"/>
      <c r="BI22" s="165">
        <f t="shared" si="4"/>
        <v>-0.17645238370978511</v>
      </c>
      <c r="BJ22" s="126"/>
      <c r="BK22" s="224" t="b">
        <f t="shared" si="5"/>
        <v>1</v>
      </c>
    </row>
    <row r="23" spans="1:63" customFormat="1">
      <c r="A23" s="21" t="s">
        <v>112</v>
      </c>
      <c r="B23" s="336" t="s">
        <v>40</v>
      </c>
      <c r="C23" s="90">
        <v>-2</v>
      </c>
      <c r="D23" s="90">
        <v>3</v>
      </c>
      <c r="E23" s="90">
        <v>1</v>
      </c>
      <c r="F23" s="91">
        <v>36</v>
      </c>
      <c r="G23" s="92">
        <f t="shared" si="1"/>
        <v>38</v>
      </c>
      <c r="H23" s="91">
        <v>0.18731361035244801</v>
      </c>
      <c r="I23" s="91">
        <v>2.9401205143538598</v>
      </c>
      <c r="J23" s="91">
        <v>-49.501211263497098</v>
      </c>
      <c r="K23" s="91">
        <v>-5.76697856937197</v>
      </c>
      <c r="L23" s="92">
        <v>-52.1407557081628</v>
      </c>
      <c r="M23" s="176">
        <v>-0.50882458691358601</v>
      </c>
      <c r="N23" s="176">
        <v>8.1669720406658E-2</v>
      </c>
      <c r="O23" s="176">
        <v>-2.2904748391660403</v>
      </c>
      <c r="P23" s="176">
        <v>16.4314335208073</v>
      </c>
      <c r="Q23" s="92">
        <v>13.713803815134309</v>
      </c>
      <c r="R23" s="176">
        <v>18.4007199409936</v>
      </c>
      <c r="S23" s="176">
        <v>14.0405723183242</v>
      </c>
      <c r="T23" s="176">
        <v>-9.2335157891222805E-2</v>
      </c>
      <c r="U23" s="176">
        <v>56.441791516654099</v>
      </c>
      <c r="V23" s="92">
        <v>88.790748618080698</v>
      </c>
      <c r="W23" s="176">
        <v>22.779712068167701</v>
      </c>
      <c r="X23" s="176">
        <v>-0.87683448573235201</v>
      </c>
      <c r="Y23" s="176">
        <v>17.4880288195906</v>
      </c>
      <c r="Z23" s="176">
        <v>20.499180580784</v>
      </c>
      <c r="AA23" s="92">
        <v>59.890086982809898</v>
      </c>
      <c r="AB23" s="176">
        <v>5.1514236870530397</v>
      </c>
      <c r="AC23" s="176">
        <v>82.057144461542705</v>
      </c>
      <c r="AD23" s="176">
        <v>-3.06796554304993</v>
      </c>
      <c r="AE23" s="176">
        <v>-9.1633984934306802</v>
      </c>
      <c r="AF23" s="92">
        <v>74.977204112115103</v>
      </c>
      <c r="AG23" s="176">
        <v>3.3041360080469899</v>
      </c>
      <c r="AH23" s="176">
        <v>-20.965894660891898</v>
      </c>
      <c r="AI23" s="176">
        <v>-9.4189166245660196</v>
      </c>
      <c r="AJ23" s="176">
        <v>-9.3003264073306902</v>
      </c>
      <c r="AK23" s="92">
        <v>-36.381001684741605</v>
      </c>
      <c r="AL23" s="176">
        <v>9.5907245673344708</v>
      </c>
      <c r="AM23" s="176">
        <v>9.5907245673344708</v>
      </c>
      <c r="AN23" s="176">
        <v>10.7979028231793</v>
      </c>
      <c r="AO23" s="176">
        <v>10.79790282317933</v>
      </c>
      <c r="AP23" s="176">
        <v>5.4703217330207101</v>
      </c>
      <c r="AQ23" s="352">
        <v>5.4703217330207003</v>
      </c>
      <c r="AR23" s="176">
        <v>-10.427536767041399</v>
      </c>
      <c r="AS23" s="414">
        <f t="shared" si="3"/>
        <v>-10.445536767041402</v>
      </c>
      <c r="AT23" s="92">
        <v>15.4314123564931</v>
      </c>
      <c r="AU23" s="92">
        <v>15.413412356493099</v>
      </c>
      <c r="AV23" s="176">
        <v>3.73576207389209</v>
      </c>
      <c r="AW23" s="176">
        <v>1.1739865346179919</v>
      </c>
      <c r="AX23" s="176">
        <v>8.3586717378581383</v>
      </c>
      <c r="AY23" s="176">
        <v>-16.848877711050399</v>
      </c>
      <c r="AZ23" s="92">
        <v>-3.5804573646822746</v>
      </c>
      <c r="BA23" s="176">
        <v>1.5499590329906994</v>
      </c>
      <c r="BB23" s="176">
        <v>27.397002628308016</v>
      </c>
      <c r="BC23" s="176">
        <v>-1.1615372027280095</v>
      </c>
      <c r="BD23" s="91">
        <v>-8.0999372129554388</v>
      </c>
      <c r="BE23" s="519">
        <v>19.685487245615242</v>
      </c>
      <c r="BG23" s="165">
        <f t="shared" si="2"/>
        <v>-0.51925954049490997</v>
      </c>
      <c r="BH23" s="165"/>
      <c r="BI23" s="165" t="str">
        <f t="shared" si="4"/>
        <v>ns</v>
      </c>
      <c r="BJ23" s="126"/>
      <c r="BK23" s="224" t="b">
        <f t="shared" si="5"/>
        <v>1</v>
      </c>
    </row>
    <row r="24" spans="1:63" customFormat="1">
      <c r="A24" s="21" t="s">
        <v>113</v>
      </c>
      <c r="B24" s="336" t="s">
        <v>42</v>
      </c>
      <c r="C24" s="90">
        <v>0</v>
      </c>
      <c r="D24" s="90">
        <v>0</v>
      </c>
      <c r="E24" s="90">
        <v>0</v>
      </c>
      <c r="F24" s="91">
        <v>0</v>
      </c>
      <c r="G24" s="92">
        <f t="shared" si="1"/>
        <v>0</v>
      </c>
      <c r="H24" s="91">
        <v>0</v>
      </c>
      <c r="I24" s="91">
        <v>0</v>
      </c>
      <c r="J24" s="91">
        <v>0</v>
      </c>
      <c r="K24" s="91">
        <v>0</v>
      </c>
      <c r="L24" s="92">
        <v>0</v>
      </c>
      <c r="M24" s="176">
        <v>0</v>
      </c>
      <c r="N24" s="176">
        <v>0</v>
      </c>
      <c r="O24" s="176">
        <v>0</v>
      </c>
      <c r="P24" s="176">
        <v>3.5570414499375147E-4</v>
      </c>
      <c r="Q24" s="92">
        <v>3.5570414499375147E-4</v>
      </c>
      <c r="R24" s="176">
        <v>0</v>
      </c>
      <c r="S24" s="176">
        <v>0</v>
      </c>
      <c r="T24" s="176">
        <v>0</v>
      </c>
      <c r="U24" s="176">
        <v>0</v>
      </c>
      <c r="V24" s="92">
        <v>0</v>
      </c>
      <c r="W24" s="176">
        <v>0</v>
      </c>
      <c r="X24" s="176">
        <v>0</v>
      </c>
      <c r="Y24" s="176">
        <v>0</v>
      </c>
      <c r="Z24" s="176">
        <v>0</v>
      </c>
      <c r="AA24" s="92">
        <v>0</v>
      </c>
      <c r="AB24" s="176">
        <v>0</v>
      </c>
      <c r="AC24" s="176">
        <v>0</v>
      </c>
      <c r="AD24" s="176">
        <v>0</v>
      </c>
      <c r="AE24" s="176">
        <v>0</v>
      </c>
      <c r="AF24" s="92">
        <v>0</v>
      </c>
      <c r="AG24" s="176">
        <v>0</v>
      </c>
      <c r="AH24" s="176">
        <v>0</v>
      </c>
      <c r="AI24" s="176">
        <v>6.1734623126250499E-2</v>
      </c>
      <c r="AJ24" s="176">
        <v>1.613379272995985E-3</v>
      </c>
      <c r="AK24" s="92">
        <v>6.3348002398981862E-2</v>
      </c>
      <c r="AL24" s="176">
        <v>0</v>
      </c>
      <c r="AM24" s="176">
        <v>0</v>
      </c>
      <c r="AN24" s="176">
        <v>0</v>
      </c>
      <c r="AO24" s="176">
        <v>0</v>
      </c>
      <c r="AP24" s="176">
        <v>0</v>
      </c>
      <c r="AQ24" s="352">
        <v>0</v>
      </c>
      <c r="AR24" s="176">
        <v>0</v>
      </c>
      <c r="AS24" s="414">
        <f t="shared" si="3"/>
        <v>0</v>
      </c>
      <c r="AT24" s="92">
        <v>0</v>
      </c>
      <c r="AU24" s="92">
        <v>0</v>
      </c>
      <c r="AV24" s="176">
        <v>0</v>
      </c>
      <c r="AW24" s="176">
        <v>0</v>
      </c>
      <c r="AX24" s="176">
        <v>0</v>
      </c>
      <c r="AY24" s="176">
        <v>-9.3689999999999998</v>
      </c>
      <c r="AZ24" s="92">
        <v>-9.3689999999999998</v>
      </c>
      <c r="BA24" s="176">
        <v>0</v>
      </c>
      <c r="BB24" s="176">
        <v>0</v>
      </c>
      <c r="BC24" s="176">
        <v>0</v>
      </c>
      <c r="BD24" s="91">
        <v>0</v>
      </c>
      <c r="BE24" s="519">
        <v>0</v>
      </c>
      <c r="BG24" s="165">
        <f t="shared" si="2"/>
        <v>-1</v>
      </c>
      <c r="BH24" s="165"/>
      <c r="BI24" s="165">
        <f t="shared" si="4"/>
        <v>-1</v>
      </c>
      <c r="BJ24" s="126"/>
      <c r="BK24" s="224" t="b">
        <f t="shared" si="5"/>
        <v>1</v>
      </c>
    </row>
    <row r="25" spans="1:63" customFormat="1">
      <c r="A25" s="23" t="s">
        <v>114</v>
      </c>
      <c r="B25" s="335" t="s">
        <v>44</v>
      </c>
      <c r="C25" s="87">
        <v>839</v>
      </c>
      <c r="D25" s="87">
        <v>1250</v>
      </c>
      <c r="E25" s="87">
        <v>881</v>
      </c>
      <c r="F25" s="88">
        <v>841</v>
      </c>
      <c r="G25" s="89">
        <f t="shared" si="1"/>
        <v>3811</v>
      </c>
      <c r="H25" s="88">
        <v>739.22297727488103</v>
      </c>
      <c r="I25" s="88">
        <v>1155.6720305967799</v>
      </c>
      <c r="J25" s="88">
        <v>1329.9195230067421</v>
      </c>
      <c r="K25" s="88">
        <v>1357.859887137198</v>
      </c>
      <c r="L25" s="89">
        <v>4582.6744180156102</v>
      </c>
      <c r="M25" s="175">
        <v>1371.5148408488001</v>
      </c>
      <c r="N25" s="175">
        <v>1605.6754191116499</v>
      </c>
      <c r="O25" s="175">
        <v>1471.931520793752</v>
      </c>
      <c r="P25" s="175">
        <v>1410.0020901408302</v>
      </c>
      <c r="Q25" s="89">
        <v>5859.1238708950314</v>
      </c>
      <c r="R25" s="175">
        <v>1305.0302444922199</v>
      </c>
      <c r="S25" s="175">
        <v>2029.9962814469534</v>
      </c>
      <c r="T25" s="175">
        <v>1715.2041753178119</v>
      </c>
      <c r="U25" s="175">
        <v>1449.5559045580289</v>
      </c>
      <c r="V25" s="89">
        <v>6499.7866058150248</v>
      </c>
      <c r="W25" s="175">
        <v>1350.02735129807</v>
      </c>
      <c r="X25" s="175">
        <v>1890.2023742303552</v>
      </c>
      <c r="Y25" s="175">
        <v>1811.4143343133101</v>
      </c>
      <c r="Z25" s="175">
        <v>1697.2605800889</v>
      </c>
      <c r="AA25" s="89">
        <v>6748.9046399306253</v>
      </c>
      <c r="AB25" s="175">
        <v>1057.1570785107556</v>
      </c>
      <c r="AC25" s="175">
        <v>1393.1737602190901</v>
      </c>
      <c r="AD25" s="175">
        <v>1673.7569416991</v>
      </c>
      <c r="AE25" s="175">
        <v>1627.8776000672894</v>
      </c>
      <c r="AF25" s="89">
        <v>5751.96538049623</v>
      </c>
      <c r="AG25" s="175">
        <v>1510.8605433576899</v>
      </c>
      <c r="AH25" s="175">
        <v>2417.2132102147698</v>
      </c>
      <c r="AI25" s="175">
        <v>2118.2384853492918</v>
      </c>
      <c r="AJ25" s="175">
        <v>2100.3817626015066</v>
      </c>
      <c r="AK25" s="89">
        <v>8146.6940015232685</v>
      </c>
      <c r="AL25" s="175">
        <v>1352.13875341023</v>
      </c>
      <c r="AM25" s="175">
        <v>1383.4485003826501</v>
      </c>
      <c r="AN25" s="175">
        <v>2690.3767960762029</v>
      </c>
      <c r="AO25" s="175">
        <v>2307.2533942298428</v>
      </c>
      <c r="AP25" s="175">
        <v>1938.7686118904949</v>
      </c>
      <c r="AQ25" s="202">
        <v>1972.5260520636252</v>
      </c>
      <c r="AR25" s="175">
        <v>2125.9622216538387</v>
      </c>
      <c r="AS25" s="202">
        <f t="shared" si="3"/>
        <v>2453.067935105139</v>
      </c>
      <c r="AT25" s="89">
        <v>8107.246383030757</v>
      </c>
      <c r="AU25" s="89">
        <v>8116.2958817812569</v>
      </c>
      <c r="AV25" s="175">
        <v>2027.7393754807542</v>
      </c>
      <c r="AW25" s="175">
        <v>2723.8725652961689</v>
      </c>
      <c r="AX25" s="175">
        <v>2312.4563873759125</v>
      </c>
      <c r="AY25" s="175">
        <v>1901.5505052168212</v>
      </c>
      <c r="AZ25" s="89">
        <v>8965.5098333696569</v>
      </c>
      <c r="BA25" s="175">
        <v>2812.0756753907299</v>
      </c>
      <c r="BB25" s="175">
        <v>2814.2074299780033</v>
      </c>
      <c r="BC25" s="175">
        <v>2438.0694954029841</v>
      </c>
      <c r="BD25" s="88">
        <v>2698.1479398877923</v>
      </c>
      <c r="BE25" s="89">
        <v>10762.500540659461</v>
      </c>
      <c r="BG25" s="165">
        <f t="shared" si="2"/>
        <v>0.41891994584710779</v>
      </c>
      <c r="BH25" s="165"/>
      <c r="BI25" s="165">
        <f t="shared" si="4"/>
        <v>0.20043374450401008</v>
      </c>
      <c r="BJ25" s="126"/>
      <c r="BK25" s="224" t="b">
        <f t="shared" si="5"/>
        <v>1</v>
      </c>
    </row>
    <row r="26" spans="1:63" customFormat="1">
      <c r="A26" s="21" t="s">
        <v>46</v>
      </c>
      <c r="B26" s="336" t="s">
        <v>46</v>
      </c>
      <c r="C26" s="90">
        <v>-288</v>
      </c>
      <c r="D26" s="90">
        <v>-429</v>
      </c>
      <c r="E26" s="90">
        <v>-93</v>
      </c>
      <c r="F26" s="91">
        <v>-88</v>
      </c>
      <c r="G26" s="92">
        <f t="shared" si="1"/>
        <v>-898</v>
      </c>
      <c r="H26" s="91">
        <v>-237.86261299316689</v>
      </c>
      <c r="I26" s="91">
        <v>-243.739606122699</v>
      </c>
      <c r="J26" s="91">
        <v>-196.40552272591549</v>
      </c>
      <c r="K26" s="91">
        <v>-311.02250452250291</v>
      </c>
      <c r="L26" s="92">
        <v>-989.03024636428518</v>
      </c>
      <c r="M26" s="176">
        <v>-374.66665560163597</v>
      </c>
      <c r="N26" s="176">
        <v>-306.5256252243077</v>
      </c>
      <c r="O26" s="176">
        <v>-364.33472383492585</v>
      </c>
      <c r="P26" s="176">
        <v>-387.01530234223202</v>
      </c>
      <c r="Q26" s="92">
        <v>-1432.5423070031018</v>
      </c>
      <c r="R26" s="176">
        <v>-362.15633086949214</v>
      </c>
      <c r="S26" s="176">
        <v>-438.83717340088987</v>
      </c>
      <c r="T26" s="176">
        <v>-449.24072386771365</v>
      </c>
      <c r="U26" s="176">
        <v>-220.8583927767223</v>
      </c>
      <c r="V26" s="92">
        <v>-1471.092620914817</v>
      </c>
      <c r="W26" s="176">
        <v>-408.55650517981957</v>
      </c>
      <c r="X26" s="176">
        <v>-494.36197914111932</v>
      </c>
      <c r="Y26" s="176">
        <v>-437.22508235378797</v>
      </c>
      <c r="Z26" s="176">
        <v>-218.54335165118516</v>
      </c>
      <c r="AA26" s="92">
        <v>-1558.6869183259112</v>
      </c>
      <c r="AB26" s="176">
        <v>-243.45079833038358</v>
      </c>
      <c r="AC26" s="176">
        <v>-157.89272281411189</v>
      </c>
      <c r="AD26" s="176">
        <v>-354.17073345825202</v>
      </c>
      <c r="AE26" s="176">
        <v>-469.03914980336401</v>
      </c>
      <c r="AF26" s="92">
        <v>-1224.5534044061085</v>
      </c>
      <c r="AG26" s="176">
        <v>-383.55067944100699</v>
      </c>
      <c r="AH26" s="176">
        <v>-565.78033548026303</v>
      </c>
      <c r="AI26" s="176">
        <v>-474.40481671733721</v>
      </c>
      <c r="AJ26" s="176">
        <v>-452.59889399495722</v>
      </c>
      <c r="AK26" s="92">
        <v>-1876.3347256335683</v>
      </c>
      <c r="AL26" s="176">
        <v>-394.09903260991598</v>
      </c>
      <c r="AM26" s="176">
        <v>-403.55303260991599</v>
      </c>
      <c r="AN26" s="176">
        <v>-566.99164336031174</v>
      </c>
      <c r="AO26" s="176">
        <v>-529.99880396617573</v>
      </c>
      <c r="AP26" s="176">
        <v>-466.85089372784483</v>
      </c>
      <c r="AQ26" s="352">
        <v>-539.10873312197975</v>
      </c>
      <c r="AR26" s="176">
        <v>-383.98564676612341</v>
      </c>
      <c r="AS26" s="414">
        <f t="shared" si="3"/>
        <v>-483.27456093521425</v>
      </c>
      <c r="AT26" s="92">
        <v>-1811.9272164641959</v>
      </c>
      <c r="AU26" s="92">
        <v>-1955.9351306332858</v>
      </c>
      <c r="AV26" s="176">
        <v>-529.60992416235729</v>
      </c>
      <c r="AW26" s="176">
        <v>-608.78969690867712</v>
      </c>
      <c r="AX26" s="176">
        <v>-543.98548692160068</v>
      </c>
      <c r="AY26" s="176">
        <v>-364.97827613004938</v>
      </c>
      <c r="AZ26" s="92">
        <v>-2047.3633841226883</v>
      </c>
      <c r="BA26" s="176">
        <v>-615.17240019953204</v>
      </c>
      <c r="BB26" s="176">
        <v>-703.41665814743021</v>
      </c>
      <c r="BC26" s="176">
        <v>-484.08406626793879</v>
      </c>
      <c r="BD26" s="91">
        <v>-697.04096914057232</v>
      </c>
      <c r="BE26" s="519">
        <v>-2499.7140937554764</v>
      </c>
      <c r="BG26" s="165">
        <f t="shared" si="2"/>
        <v>0.90981495263625511</v>
      </c>
      <c r="BH26" s="165"/>
      <c r="BI26" s="165">
        <f t="shared" si="4"/>
        <v>0.22094304955376742</v>
      </c>
      <c r="BJ26" s="126"/>
      <c r="BK26" s="224" t="b">
        <f t="shared" si="5"/>
        <v>1</v>
      </c>
    </row>
    <row r="27" spans="1:63" customFormat="1">
      <c r="A27" s="21" t="s">
        <v>115</v>
      </c>
      <c r="B27" s="336" t="s">
        <v>48</v>
      </c>
      <c r="C27" s="90">
        <v>347</v>
      </c>
      <c r="D27" s="90">
        <v>231</v>
      </c>
      <c r="E27" s="90">
        <v>247</v>
      </c>
      <c r="F27" s="91">
        <v>233</v>
      </c>
      <c r="G27" s="92">
        <f t="shared" si="1"/>
        <v>1058</v>
      </c>
      <c r="H27" s="91">
        <v>-2.1000000000000001E-2</v>
      </c>
      <c r="I27" s="91">
        <v>11.278</v>
      </c>
      <c r="J27" s="91">
        <v>-7.2000000000116415E-2</v>
      </c>
      <c r="K27" s="91">
        <v>19.619996564005302</v>
      </c>
      <c r="L27" s="92">
        <v>30.804996564010025</v>
      </c>
      <c r="M27" s="176">
        <v>14.6943888296945</v>
      </c>
      <c r="N27" s="176">
        <v>30.775124597533999</v>
      </c>
      <c r="O27" s="176">
        <v>-2.4632340958300198</v>
      </c>
      <c r="P27" s="176">
        <v>-22.941269675061999</v>
      </c>
      <c r="Q27" s="92">
        <v>20.0650096563365</v>
      </c>
      <c r="R27" s="176">
        <v>-0.76100000000000001</v>
      </c>
      <c r="S27" s="176">
        <v>-1.0740000000000001</v>
      </c>
      <c r="T27" s="176">
        <v>-1.161</v>
      </c>
      <c r="U27" s="176">
        <v>-2.5999999999999999E-2</v>
      </c>
      <c r="V27" s="92">
        <v>-3.0219999999999998</v>
      </c>
      <c r="W27" s="176">
        <v>-4.0000000000000001E-3</v>
      </c>
      <c r="X27" s="176">
        <v>8.2469999999999999</v>
      </c>
      <c r="Y27" s="176">
        <v>4.0000000000000001E-3</v>
      </c>
      <c r="Z27" s="176">
        <v>-0.21010789188629531</v>
      </c>
      <c r="AA27" s="92">
        <v>8.0368921081137046</v>
      </c>
      <c r="AB27" s="176">
        <v>-0.40873503782354398</v>
      </c>
      <c r="AC27" s="176">
        <v>-0.147858773948324</v>
      </c>
      <c r="AD27" s="176">
        <v>-0.43499486647999674</v>
      </c>
      <c r="AE27" s="176">
        <v>0.99124276707358661</v>
      </c>
      <c r="AF27" s="92">
        <v>-3.4591117801596738E-4</v>
      </c>
      <c r="AG27" s="176">
        <v>-0.93523566966551019</v>
      </c>
      <c r="AH27" s="176">
        <v>1.0354479994089001</v>
      </c>
      <c r="AI27" s="176">
        <v>-1.3946344575826801</v>
      </c>
      <c r="AJ27" s="176">
        <v>3.5377616257480402</v>
      </c>
      <c r="AK27" s="92">
        <v>2.2433394979087602</v>
      </c>
      <c r="AL27" s="176">
        <v>5.4248891984887493</v>
      </c>
      <c r="AM27" s="176">
        <v>4.9488891984887795</v>
      </c>
      <c r="AN27" s="176">
        <v>21.527580646956498</v>
      </c>
      <c r="AO27" s="176">
        <v>26.163580646956419</v>
      </c>
      <c r="AP27" s="176">
        <v>21.911401847622017</v>
      </c>
      <c r="AQ27" s="352">
        <v>21.911401847621811</v>
      </c>
      <c r="AR27" s="176">
        <v>-12.854495903139103</v>
      </c>
      <c r="AS27" s="414">
        <f t="shared" si="3"/>
        <v>-12.854495903138996</v>
      </c>
      <c r="AT27" s="92">
        <v>36.009375789928015</v>
      </c>
      <c r="AU27" s="92">
        <v>40.169375789928011</v>
      </c>
      <c r="AV27" s="176">
        <v>1.81</v>
      </c>
      <c r="AW27" s="176">
        <v>3.907</v>
      </c>
      <c r="AX27" s="176">
        <v>1.5578526829146599</v>
      </c>
      <c r="AY27" s="176">
        <v>-9.9940477102733496</v>
      </c>
      <c r="AZ27" s="92">
        <v>-2.61019502735869</v>
      </c>
      <c r="BA27" s="176">
        <v>0</v>
      </c>
      <c r="BB27" s="176">
        <v>0</v>
      </c>
      <c r="BC27" s="176">
        <v>0</v>
      </c>
      <c r="BD27" s="91">
        <v>0</v>
      </c>
      <c r="BE27" s="519">
        <v>0</v>
      </c>
      <c r="BG27" s="165">
        <f t="shared" si="2"/>
        <v>-1</v>
      </c>
      <c r="BH27" s="165"/>
      <c r="BI27" s="165">
        <f t="shared" si="4"/>
        <v>-1</v>
      </c>
      <c r="BJ27" s="126"/>
      <c r="BK27" s="224" t="b">
        <f t="shared" si="5"/>
        <v>1</v>
      </c>
    </row>
    <row r="28" spans="1:63" customFormat="1">
      <c r="A28" s="23" t="s">
        <v>116</v>
      </c>
      <c r="B28" s="335" t="s">
        <v>50</v>
      </c>
      <c r="C28" s="87">
        <v>898</v>
      </c>
      <c r="D28" s="87">
        <v>1052</v>
      </c>
      <c r="E28" s="87">
        <v>1035</v>
      </c>
      <c r="F28" s="88">
        <v>986</v>
      </c>
      <c r="G28" s="89">
        <f t="shared" si="1"/>
        <v>3971</v>
      </c>
      <c r="H28" s="88">
        <v>501.33936428171501</v>
      </c>
      <c r="I28" s="88">
        <v>923.2104244740799</v>
      </c>
      <c r="J28" s="88">
        <v>1133.4420002808279</v>
      </c>
      <c r="K28" s="88">
        <v>1066.457379178702</v>
      </c>
      <c r="L28" s="89">
        <v>3624.449168215328</v>
      </c>
      <c r="M28" s="175">
        <v>1011.542574076862</v>
      </c>
      <c r="N28" s="175">
        <v>1329.9249184848763</v>
      </c>
      <c r="O28" s="175">
        <v>1105.1335628629943</v>
      </c>
      <c r="P28" s="175">
        <v>1000.045518123535</v>
      </c>
      <c r="Q28" s="89">
        <v>4446.6465735482698</v>
      </c>
      <c r="R28" s="175">
        <v>942.11291362272686</v>
      </c>
      <c r="S28" s="175">
        <v>1590.0851080460636</v>
      </c>
      <c r="T28" s="175">
        <v>1264.8024514501044</v>
      </c>
      <c r="U28" s="175">
        <v>1228.6715117813028</v>
      </c>
      <c r="V28" s="89">
        <v>5025.6719849001975</v>
      </c>
      <c r="W28" s="175">
        <v>941.46684611824435</v>
      </c>
      <c r="X28" s="175">
        <v>1404.0873950892299</v>
      </c>
      <c r="Y28" s="175">
        <v>1374.19325195952</v>
      </c>
      <c r="Z28" s="175">
        <v>1478.50712054583</v>
      </c>
      <c r="AA28" s="89">
        <v>5198.2546137128302</v>
      </c>
      <c r="AB28" s="175">
        <v>813.29754514254898</v>
      </c>
      <c r="AC28" s="175">
        <v>1235.1331786310291</v>
      </c>
      <c r="AD28" s="175">
        <v>1319.151213374372</v>
      </c>
      <c r="AE28" s="175">
        <v>1159.8296930309984</v>
      </c>
      <c r="AF28" s="89">
        <v>4527.4116301789418</v>
      </c>
      <c r="AG28" s="175">
        <v>1126.3746282470202</v>
      </c>
      <c r="AH28" s="175">
        <v>1852.4683227339201</v>
      </c>
      <c r="AI28" s="175">
        <v>1642.4390341743726</v>
      </c>
      <c r="AJ28" s="175">
        <v>1651.3206302322947</v>
      </c>
      <c r="AK28" s="89">
        <v>6272.6026153876073</v>
      </c>
      <c r="AL28" s="175">
        <v>963.46460999879707</v>
      </c>
      <c r="AM28" s="175">
        <v>984.84435697121705</v>
      </c>
      <c r="AN28" s="175">
        <v>2144.9127333628403</v>
      </c>
      <c r="AO28" s="175">
        <v>1803.4181709106333</v>
      </c>
      <c r="AP28" s="175">
        <v>1493.829120010276</v>
      </c>
      <c r="AQ28" s="202">
        <v>1455.3287207892663</v>
      </c>
      <c r="AR28" s="175">
        <v>1729.1220789845743</v>
      </c>
      <c r="AS28" s="202">
        <f t="shared" si="3"/>
        <v>1956.9388782667838</v>
      </c>
      <c r="AT28" s="89">
        <v>6331.3285423564912</v>
      </c>
      <c r="AU28" s="89">
        <v>6200.5301269379006</v>
      </c>
      <c r="AV28" s="175">
        <v>1499.9394513184</v>
      </c>
      <c r="AW28" s="175">
        <v>2118.9898683874908</v>
      </c>
      <c r="AX28" s="175">
        <v>1770.0287531372287</v>
      </c>
      <c r="AY28" s="175">
        <v>1526.5781813764988</v>
      </c>
      <c r="AZ28" s="89">
        <v>6915.5362542196081</v>
      </c>
      <c r="BA28" s="175">
        <v>2196.90327519119</v>
      </c>
      <c r="BB28" s="175">
        <v>2110.7907718305755</v>
      </c>
      <c r="BC28" s="175">
        <v>1953.9854291350437</v>
      </c>
      <c r="BD28" s="88">
        <v>2001.106970747225</v>
      </c>
      <c r="BE28" s="89">
        <v>8262.7864469040342</v>
      </c>
      <c r="BG28" s="165">
        <f t="shared" si="2"/>
        <v>0.31084473442614557</v>
      </c>
      <c r="BH28" s="165"/>
      <c r="BI28" s="165">
        <f t="shared" si="4"/>
        <v>0.19481499961226922</v>
      </c>
      <c r="BJ28" s="126"/>
      <c r="BK28" s="224" t="b">
        <f t="shared" si="5"/>
        <v>1</v>
      </c>
    </row>
    <row r="29" spans="1:63" customFormat="1">
      <c r="A29" s="21" t="s">
        <v>117</v>
      </c>
      <c r="B29" s="336" t="s">
        <v>52</v>
      </c>
      <c r="C29" s="91">
        <v>-114</v>
      </c>
      <c r="D29" s="91">
        <v>-132</v>
      </c>
      <c r="E29" s="91">
        <v>-105</v>
      </c>
      <c r="F29" s="91">
        <v>-104</v>
      </c>
      <c r="G29" s="92">
        <f>(SUM(C29:F29))</f>
        <v>-455</v>
      </c>
      <c r="H29" s="91">
        <v>-106.815318217807</v>
      </c>
      <c r="I29" s="91">
        <v>-104.82709775889499</v>
      </c>
      <c r="J29" s="91">
        <v>-114.53584888268219</v>
      </c>
      <c r="K29" s="91">
        <v>-108.20227114728401</v>
      </c>
      <c r="L29" s="92">
        <v>-434.38053600666888</v>
      </c>
      <c r="M29" s="176">
        <v>-115.123344209574</v>
      </c>
      <c r="N29" s="176">
        <v>-144.63724115870031</v>
      </c>
      <c r="O29" s="176">
        <v>-139.12355094272036</v>
      </c>
      <c r="P29" s="176">
        <v>-122.53800865465702</v>
      </c>
      <c r="Q29" s="92">
        <v>-521.42214496565168</v>
      </c>
      <c r="R29" s="176">
        <v>-154.42466046675369</v>
      </c>
      <c r="S29" s="176">
        <v>-172.48183674825438</v>
      </c>
      <c r="T29" s="176">
        <v>-131.7391779728664</v>
      </c>
      <c r="U29" s="176">
        <v>-161.5809256740724</v>
      </c>
      <c r="V29" s="92">
        <v>-620.22660086194787</v>
      </c>
      <c r="W29" s="176">
        <v>-145.8323622116003</v>
      </c>
      <c r="X29" s="176">
        <v>-161.74780671188137</v>
      </c>
      <c r="Y29" s="176">
        <v>-147.69698806434801</v>
      </c>
      <c r="Z29" s="176">
        <v>-160.59515683993303</v>
      </c>
      <c r="AA29" s="92">
        <v>-615.8723138277627</v>
      </c>
      <c r="AB29" s="176">
        <v>-161.70252073195209</v>
      </c>
      <c r="AC29" s="176">
        <v>-128.51762827180033</v>
      </c>
      <c r="AD29" s="176">
        <v>-203.74998915027365</v>
      </c>
      <c r="AE29" s="176">
        <v>-184.7102080759918</v>
      </c>
      <c r="AF29" s="92">
        <v>-678.68034623001813</v>
      </c>
      <c r="AG29" s="176">
        <v>-193.959327634983</v>
      </c>
      <c r="AH29" s="176">
        <v>-237.00775287176</v>
      </c>
      <c r="AI29" s="176">
        <v>-228.7724868976037</v>
      </c>
      <c r="AJ29" s="176">
        <v>-215.89717858646497</v>
      </c>
      <c r="AK29" s="92">
        <v>-875.63674599081276</v>
      </c>
      <c r="AL29" s="176">
        <v>-207.31512681180197</v>
      </c>
      <c r="AM29" s="176">
        <v>-209.33565218875597</v>
      </c>
      <c r="AN29" s="176">
        <v>-236.4932344264584</v>
      </c>
      <c r="AO29" s="176">
        <v>-235.3056845645184</v>
      </c>
      <c r="AP29" s="176">
        <v>-221.22368326439187</v>
      </c>
      <c r="AQ29" s="352">
        <v>-219.13381322958884</v>
      </c>
      <c r="AR29" s="176">
        <v>-197.89622414338632</v>
      </c>
      <c r="AS29" s="414">
        <f t="shared" si="3"/>
        <v>-198.85184332105547</v>
      </c>
      <c r="AT29" s="92">
        <v>-862.92826864603865</v>
      </c>
      <c r="AU29" s="92">
        <v>-862.62699330391865</v>
      </c>
      <c r="AV29" s="176">
        <v>-250.6179472169735</v>
      </c>
      <c r="AW29" s="176">
        <v>-268.77763839857226</v>
      </c>
      <c r="AX29" s="176">
        <v>-249.54705173795361</v>
      </c>
      <c r="AY29" s="176">
        <v>-223.5358539070177</v>
      </c>
      <c r="AZ29" s="92">
        <v>-992.4784912605171</v>
      </c>
      <c r="BA29" s="176">
        <v>-263.90019355022662</v>
      </c>
      <c r="BB29" s="176">
        <v>-287.55400962509606</v>
      </c>
      <c r="BC29" s="176">
        <v>-268.2163330028622</v>
      </c>
      <c r="BD29" s="91">
        <v>-270.76172205446716</v>
      </c>
      <c r="BE29" s="519">
        <v>-1090.4322582326529</v>
      </c>
      <c r="BG29" s="165">
        <f t="shared" si="2"/>
        <v>0.21126753190606107</v>
      </c>
      <c r="BH29" s="165"/>
      <c r="BI29" s="165">
        <f t="shared" si="4"/>
        <v>9.8696110630798195E-2</v>
      </c>
      <c r="BJ29" s="126"/>
      <c r="BK29" s="224" t="b">
        <f t="shared" si="5"/>
        <v>1</v>
      </c>
    </row>
    <row r="30" spans="1:63" customFormat="1">
      <c r="A30" s="23" t="s">
        <v>118</v>
      </c>
      <c r="B30" s="338" t="s">
        <v>54</v>
      </c>
      <c r="C30" s="89">
        <v>784</v>
      </c>
      <c r="D30" s="89">
        <v>920</v>
      </c>
      <c r="E30" s="89">
        <v>930</v>
      </c>
      <c r="F30" s="89">
        <v>882</v>
      </c>
      <c r="G30" s="89">
        <f t="shared" si="1"/>
        <v>3516</v>
      </c>
      <c r="H30" s="89">
        <v>394.52404606390701</v>
      </c>
      <c r="I30" s="89">
        <v>818.38332671519004</v>
      </c>
      <c r="J30" s="89">
        <v>1018.9061513981399</v>
      </c>
      <c r="K30" s="89">
        <v>958.25510803141606</v>
      </c>
      <c r="L30" s="89">
        <v>3190.0686322086599</v>
      </c>
      <c r="M30" s="177">
        <v>896.41922986728798</v>
      </c>
      <c r="N30" s="177">
        <v>1185.287677326176</v>
      </c>
      <c r="O30" s="177">
        <v>966.01001192026581</v>
      </c>
      <c r="P30" s="177">
        <v>877.50750946888002</v>
      </c>
      <c r="Q30" s="89">
        <v>3925.2244285826118</v>
      </c>
      <c r="R30" s="177">
        <v>787.68825315597212</v>
      </c>
      <c r="S30" s="177">
        <v>1417.6032712978122</v>
      </c>
      <c r="T30" s="177">
        <v>1133.063273477233</v>
      </c>
      <c r="U30" s="177">
        <v>1067.0905861072272</v>
      </c>
      <c r="V30" s="89">
        <v>4405.4453840382566</v>
      </c>
      <c r="W30" s="177">
        <v>795.63448390664416</v>
      </c>
      <c r="X30" s="177">
        <v>1242.3395883773485</v>
      </c>
      <c r="Y30" s="177">
        <v>1226.4962638951699</v>
      </c>
      <c r="Z30" s="177">
        <v>1317.9119637059</v>
      </c>
      <c r="AA30" s="89">
        <v>4582.382299885071</v>
      </c>
      <c r="AB30" s="177">
        <v>651.59502441059681</v>
      </c>
      <c r="AC30" s="177">
        <v>1106.6155503592256</v>
      </c>
      <c r="AD30" s="177">
        <v>1115.4012242240933</v>
      </c>
      <c r="AE30" s="177">
        <v>975.11948495500644</v>
      </c>
      <c r="AF30" s="89">
        <v>3848.7312839489236</v>
      </c>
      <c r="AG30" s="177">
        <v>932.41530061203002</v>
      </c>
      <c r="AH30" s="177">
        <v>1615.460569862164</v>
      </c>
      <c r="AI30" s="177">
        <v>1413.6665472767738</v>
      </c>
      <c r="AJ30" s="177">
        <v>1435.4234516458266</v>
      </c>
      <c r="AK30" s="89">
        <v>5396.9658693967949</v>
      </c>
      <c r="AL30" s="177">
        <v>756.14948318699498</v>
      </c>
      <c r="AM30" s="177">
        <v>775.50870478246111</v>
      </c>
      <c r="AN30" s="177">
        <v>1908.4194989363889</v>
      </c>
      <c r="AO30" s="177">
        <v>1568.1124863461218</v>
      </c>
      <c r="AP30" s="177">
        <v>1272.6054367458833</v>
      </c>
      <c r="AQ30" s="202">
        <v>1236.1949075596631</v>
      </c>
      <c r="AR30" s="177">
        <v>1531.2258548411839</v>
      </c>
      <c r="AS30" s="202">
        <f t="shared" si="3"/>
        <v>1758.0870349457346</v>
      </c>
      <c r="AT30" s="89">
        <v>5468.4002737104611</v>
      </c>
      <c r="AU30" s="89">
        <v>5337.9031336339804</v>
      </c>
      <c r="AV30" s="177">
        <v>1249.3215041014264</v>
      </c>
      <c r="AW30" s="177">
        <v>1850.2122299889195</v>
      </c>
      <c r="AX30" s="177">
        <v>1520.4817013992781</v>
      </c>
      <c r="AY30" s="177">
        <v>1303.0423274694811</v>
      </c>
      <c r="AZ30" s="89">
        <v>5923.0577629591053</v>
      </c>
      <c r="BA30" s="177">
        <v>1933.0030816409665</v>
      </c>
      <c r="BB30" s="177">
        <v>1823.2367622054774</v>
      </c>
      <c r="BC30" s="177">
        <v>1685.7690961321807</v>
      </c>
      <c r="BD30" s="89">
        <v>1730.3452486927567</v>
      </c>
      <c r="BE30" s="89">
        <v>7172.3541886713811</v>
      </c>
      <c r="BG30" s="165">
        <f t="shared" si="2"/>
        <v>0.32792712271527003</v>
      </c>
      <c r="BH30" s="165"/>
      <c r="BI30" s="165">
        <f t="shared" si="4"/>
        <v>0.21092085806168792</v>
      </c>
      <c r="BJ30" s="126"/>
      <c r="BK30" s="224" t="b">
        <f t="shared" si="5"/>
        <v>1</v>
      </c>
    </row>
    <row r="31" spans="1:63" customFormat="1">
      <c r="A31" s="21"/>
      <c r="B31" s="21"/>
      <c r="C31" s="66"/>
      <c r="D31" s="66"/>
      <c r="E31" s="66"/>
      <c r="F31" s="66"/>
      <c r="G31" s="66"/>
      <c r="H31" s="66"/>
      <c r="I31" s="66"/>
      <c r="J31" s="66"/>
      <c r="K31" s="66"/>
      <c r="L31" s="66"/>
      <c r="M31" s="178"/>
      <c r="N31" s="178"/>
      <c r="O31" s="178"/>
      <c r="P31" s="178"/>
      <c r="Q31" s="66"/>
      <c r="R31" s="178"/>
      <c r="S31" s="178"/>
      <c r="T31" s="178"/>
      <c r="U31" s="178"/>
      <c r="V31" s="66"/>
      <c r="W31" s="178"/>
      <c r="X31" s="178"/>
      <c r="Y31" s="178"/>
      <c r="Z31" s="178"/>
      <c r="AA31" s="178"/>
      <c r="AB31" s="178"/>
      <c r="AC31" s="178"/>
      <c r="AD31" s="178"/>
      <c r="AE31" s="178"/>
      <c r="AF31" s="178"/>
      <c r="AG31" s="178"/>
      <c r="AH31" s="178"/>
      <c r="AI31" s="178"/>
      <c r="AJ31" s="178"/>
      <c r="AK31" s="178"/>
      <c r="AL31" s="178"/>
      <c r="AM31" s="178"/>
      <c r="AN31" s="178"/>
      <c r="AO31" s="178"/>
      <c r="AP31" s="178"/>
      <c r="AR31" s="178"/>
      <c r="AU31" s="178"/>
      <c r="AV31" s="178"/>
      <c r="AW31" s="178"/>
      <c r="AX31" s="178"/>
      <c r="AY31" s="178"/>
      <c r="BA31" s="178"/>
      <c r="BB31" s="178"/>
      <c r="BC31" s="178"/>
      <c r="BG31" s="168"/>
      <c r="BH31" s="168"/>
      <c r="BI31" s="168"/>
      <c r="BJ31" s="126"/>
      <c r="BK31" s="224"/>
    </row>
    <row r="32" spans="1:63" customFormat="1">
      <c r="A32" s="21"/>
      <c r="B32" s="84"/>
      <c r="C32" s="84"/>
      <c r="D32" s="84"/>
      <c r="E32" s="84"/>
      <c r="F32" s="84"/>
      <c r="G32" s="84"/>
      <c r="H32" s="84"/>
      <c r="I32" s="84"/>
      <c r="J32" s="84"/>
      <c r="K32" s="84"/>
      <c r="L32" s="84"/>
      <c r="M32" s="131"/>
      <c r="N32" s="131"/>
      <c r="O32" s="131"/>
      <c r="P32" s="131"/>
      <c r="Q32" s="84"/>
      <c r="R32" s="131"/>
      <c r="S32" s="131"/>
      <c r="T32" s="131"/>
      <c r="U32" s="131"/>
      <c r="V32" s="84"/>
      <c r="W32" s="131"/>
      <c r="X32" s="131"/>
      <c r="Y32" s="131"/>
      <c r="Z32" s="131"/>
      <c r="AA32" s="131"/>
      <c r="AB32" s="131"/>
      <c r="AC32" s="131"/>
      <c r="AD32" s="131"/>
      <c r="AE32" s="131"/>
      <c r="AF32" s="131"/>
      <c r="AG32" s="131"/>
      <c r="AH32" s="131"/>
      <c r="AI32" s="131"/>
      <c r="AJ32" s="131"/>
      <c r="AK32" s="131"/>
      <c r="AL32" s="131"/>
      <c r="AM32" s="131"/>
      <c r="AN32" s="131"/>
      <c r="AO32" s="131"/>
      <c r="AP32" s="131"/>
      <c r="AR32" s="131"/>
      <c r="AU32" s="131"/>
      <c r="AV32" s="131"/>
      <c r="AW32" s="131"/>
      <c r="AX32" s="131"/>
      <c r="AY32" s="131"/>
      <c r="BA32" s="131"/>
      <c r="BB32" s="131"/>
      <c r="BC32" s="131"/>
      <c r="BG32" s="168"/>
      <c r="BH32" s="168"/>
      <c r="BI32" s="168"/>
      <c r="BJ32" s="126"/>
      <c r="BK32" s="224"/>
    </row>
    <row r="33" spans="1:63" customFormat="1" ht="16.5" thickBot="1">
      <c r="A33" s="21"/>
      <c r="B33" s="24" t="s">
        <v>119</v>
      </c>
      <c r="C33" s="86"/>
      <c r="D33" s="86"/>
      <c r="E33" s="86"/>
      <c r="F33" s="86"/>
      <c r="G33" s="86"/>
      <c r="H33" s="86"/>
      <c r="I33" s="86"/>
      <c r="J33" s="86"/>
      <c r="K33" s="86"/>
      <c r="L33" s="86"/>
      <c r="M33" s="133"/>
      <c r="N33" s="133"/>
      <c r="O33" s="133"/>
      <c r="P33" s="133"/>
      <c r="Q33" s="86"/>
      <c r="R33" s="133"/>
      <c r="S33" s="133"/>
      <c r="T33" s="133"/>
      <c r="U33" s="133"/>
      <c r="V33" s="86"/>
      <c r="W33" s="133"/>
      <c r="X33" s="133"/>
      <c r="Y33" s="133"/>
      <c r="Z33" s="133"/>
      <c r="AA33" s="133"/>
      <c r="AB33" s="133"/>
      <c r="AC33" s="133"/>
      <c r="AD33" s="133"/>
      <c r="AE33" s="133"/>
      <c r="AF33" s="133"/>
      <c r="AG33" s="133"/>
      <c r="AH33" s="133"/>
      <c r="AI33" s="133"/>
      <c r="AJ33" s="133"/>
      <c r="AK33" s="133"/>
      <c r="AL33" s="133"/>
      <c r="AM33" s="133"/>
      <c r="AN33" s="133"/>
      <c r="AO33" s="133"/>
      <c r="AP33" s="133"/>
      <c r="AQ33" s="24"/>
      <c r="AR33" s="133"/>
      <c r="AS33" s="24"/>
      <c r="AT33" s="24"/>
      <c r="AU33" s="133"/>
      <c r="AV33" s="133"/>
      <c r="AW33" s="133"/>
      <c r="AX33" s="133"/>
      <c r="AY33" s="133"/>
      <c r="AZ33" s="24"/>
      <c r="BA33" s="133"/>
      <c r="BB33" s="133"/>
      <c r="BC33" s="133"/>
      <c r="BD33" s="24"/>
      <c r="BE33" s="24"/>
      <c r="BG33" s="378"/>
      <c r="BH33" s="378"/>
      <c r="BI33" s="380"/>
      <c r="BJ33" s="378"/>
      <c r="BK33" s="378"/>
    </row>
    <row r="34" spans="1:63" customFormat="1">
      <c r="A34" s="21"/>
      <c r="B34" s="84"/>
      <c r="C34" s="84"/>
      <c r="D34" s="84"/>
      <c r="E34" s="84"/>
      <c r="F34" s="84"/>
      <c r="G34" s="84"/>
      <c r="H34" s="84"/>
      <c r="I34" s="84"/>
      <c r="J34" s="84"/>
      <c r="K34" s="84"/>
      <c r="L34" s="84"/>
      <c r="M34" s="131"/>
      <c r="N34" s="131"/>
      <c r="O34" s="131"/>
      <c r="P34" s="131"/>
      <c r="Q34" s="84"/>
      <c r="R34" s="131"/>
      <c r="S34" s="131"/>
      <c r="T34" s="131"/>
      <c r="U34" s="131"/>
      <c r="V34" s="84"/>
      <c r="W34" s="131"/>
      <c r="X34" s="131"/>
      <c r="Y34" s="131"/>
      <c r="Z34" s="131"/>
      <c r="AA34" s="131"/>
      <c r="AB34" s="131"/>
      <c r="AC34" s="131"/>
      <c r="AD34" s="131"/>
      <c r="AE34" s="131"/>
      <c r="AF34" s="131"/>
      <c r="AG34" s="131"/>
      <c r="AH34" s="131"/>
      <c r="AI34" s="131"/>
      <c r="AJ34" s="131"/>
      <c r="AK34" s="131"/>
      <c r="AL34" s="131"/>
      <c r="AM34" s="329" t="str">
        <f>+$AM$13</f>
        <v>IFRS 17</v>
      </c>
      <c r="AN34" s="131"/>
      <c r="AO34" s="329" t="str">
        <f>+$AM$13</f>
        <v>IFRS 17</v>
      </c>
      <c r="AP34" s="131"/>
      <c r="AQ34" s="57"/>
      <c r="AR34" s="131"/>
      <c r="AS34" s="415" t="s">
        <v>596</v>
      </c>
      <c r="AU34" s="329" t="s">
        <v>596</v>
      </c>
      <c r="AV34" s="131"/>
      <c r="AW34" s="131"/>
      <c r="AX34" s="131"/>
      <c r="AY34" s="131"/>
      <c r="BA34" s="131"/>
      <c r="BB34" s="131"/>
      <c r="BC34" s="131"/>
      <c r="BG34" s="381"/>
      <c r="BH34" s="381"/>
      <c r="BI34" s="381"/>
      <c r="BJ34" s="126"/>
      <c r="BK34" s="224"/>
    </row>
    <row r="35" spans="1:63" customFormat="1" ht="25.5">
      <c r="A35" s="21"/>
      <c r="B35" s="339" t="s">
        <v>24</v>
      </c>
      <c r="C35" s="328" t="str">
        <f t="shared" ref="C35:L35" si="6">C$14</f>
        <v>Q1-15
Underlying</v>
      </c>
      <c r="D35" s="328" t="str">
        <f t="shared" si="6"/>
        <v>Q2-15
Underlying</v>
      </c>
      <c r="E35" s="328" t="str">
        <f t="shared" si="6"/>
        <v>Q3-15
Underlying</v>
      </c>
      <c r="F35" s="328" t="str">
        <f t="shared" si="6"/>
        <v>Q4-15
Underlying</v>
      </c>
      <c r="G35" s="328" t="str">
        <f t="shared" si="6"/>
        <v>FY-2015
Underlying</v>
      </c>
      <c r="H35" s="328" t="str">
        <f t="shared" si="6"/>
        <v>Q1-16
Underlying</v>
      </c>
      <c r="I35" s="328" t="str">
        <f t="shared" si="6"/>
        <v>Q2-16
Underlying</v>
      </c>
      <c r="J35" s="328" t="str">
        <f t="shared" si="6"/>
        <v>Q3-16
Underlying</v>
      </c>
      <c r="K35" s="328" t="str">
        <f t="shared" si="6"/>
        <v>Q4-16
Underlying</v>
      </c>
      <c r="L35" s="328" t="str">
        <f t="shared" si="6"/>
        <v>FY-2016
Underlying</v>
      </c>
      <c r="M35" s="329" t="s">
        <v>540</v>
      </c>
      <c r="N35" s="329" t="s">
        <v>541</v>
      </c>
      <c r="O35" s="329" t="s">
        <v>542</v>
      </c>
      <c r="P35" s="329" t="s">
        <v>543</v>
      </c>
      <c r="Q35" s="328" t="s">
        <v>544</v>
      </c>
      <c r="R35" s="329" t="s">
        <v>545</v>
      </c>
      <c r="S35" s="329" t="s">
        <v>546</v>
      </c>
      <c r="T35" s="329" t="s">
        <v>547</v>
      </c>
      <c r="U35" s="329" t="s">
        <v>548</v>
      </c>
      <c r="V35" s="328" t="s">
        <v>549</v>
      </c>
      <c r="W35" s="329" t="s">
        <v>550</v>
      </c>
      <c r="X35" s="329" t="s">
        <v>551</v>
      </c>
      <c r="Y35" s="329" t="s">
        <v>552</v>
      </c>
      <c r="Z35" s="329" t="s">
        <v>553</v>
      </c>
      <c r="AA35" s="329" t="s">
        <v>554</v>
      </c>
      <c r="AB35" s="329" t="s">
        <v>555</v>
      </c>
      <c r="AC35" s="329" t="s">
        <v>556</v>
      </c>
      <c r="AD35" s="329" t="s">
        <v>557</v>
      </c>
      <c r="AE35" s="329" t="s">
        <v>558</v>
      </c>
      <c r="AF35" s="329" t="s">
        <v>559</v>
      </c>
      <c r="AG35" s="329" t="s">
        <v>560</v>
      </c>
      <c r="AH35" s="329" t="s">
        <v>561</v>
      </c>
      <c r="AI35" s="329" t="s">
        <v>562</v>
      </c>
      <c r="AJ35" s="329" t="s">
        <v>563</v>
      </c>
      <c r="AK35" s="329" t="s">
        <v>564</v>
      </c>
      <c r="AL35" s="329" t="s">
        <v>565</v>
      </c>
      <c r="AM35" s="329" t="str">
        <f>AM$14</f>
        <v>Q1-22
Underlying</v>
      </c>
      <c r="AN35" s="329" t="s">
        <v>572</v>
      </c>
      <c r="AO35" s="329" t="str">
        <f>AO$14</f>
        <v>Q2-22
Underlying</v>
      </c>
      <c r="AP35" s="329" t="s">
        <v>577</v>
      </c>
      <c r="AQ35" s="57" t="str">
        <f>AQ$14</f>
        <v>Q3-22
Underlying</v>
      </c>
      <c r="AR35" s="329" t="s">
        <v>602</v>
      </c>
      <c r="AS35" s="415" t="s">
        <v>602</v>
      </c>
      <c r="AT35" s="57" t="s">
        <v>603</v>
      </c>
      <c r="AU35" s="329" t="s">
        <v>609</v>
      </c>
      <c r="AV35" s="329" t="s">
        <v>607</v>
      </c>
      <c r="AW35" s="329" t="s">
        <v>616</v>
      </c>
      <c r="AX35" s="329" t="s">
        <v>622</v>
      </c>
      <c r="AY35" s="329" t="s">
        <v>630</v>
      </c>
      <c r="AZ35" s="57" t="s">
        <v>631</v>
      </c>
      <c r="BA35" s="329" t="s">
        <v>649</v>
      </c>
      <c r="BB35" s="329" t="s">
        <v>651</v>
      </c>
      <c r="BC35" s="329" t="s">
        <v>665</v>
      </c>
      <c r="BD35" s="57" t="str">
        <f>BD$14</f>
        <v>Q4-24
Underlying</v>
      </c>
      <c r="BE35" s="415" t="str">
        <f t="shared" ref="BE35" si="7">BE$14</f>
        <v>FY-2024
Underlying</v>
      </c>
      <c r="BG35" s="379" t="str">
        <f>LEFT($AY:$AY,2)&amp;"/"&amp;LEFT(BD:BD,2)</f>
        <v>Q4/Q4</v>
      </c>
      <c r="BH35" s="379"/>
      <c r="BI35" s="379" t="str">
        <f>LEFT($AK:$AK,2)&amp;"/"&amp;LEFT(BE:BE,2)</f>
        <v>FY/FY</v>
      </c>
      <c r="BJ35" s="126"/>
      <c r="BK35" s="224"/>
    </row>
    <row r="36" spans="1:63" customFormat="1">
      <c r="A36" s="21"/>
      <c r="B36" s="334"/>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10"/>
      <c r="AT36" s="131"/>
      <c r="AU36" s="131"/>
      <c r="AV36" s="131"/>
      <c r="AW36" s="131"/>
      <c r="AX36" s="131"/>
      <c r="AY36" s="131"/>
      <c r="AZ36" s="131"/>
      <c r="BA36" s="131"/>
      <c r="BB36" s="131"/>
      <c r="BC36" s="131"/>
      <c r="BD36" s="131"/>
      <c r="BE36" s="410"/>
      <c r="BG36" s="348"/>
      <c r="BH36" s="348"/>
      <c r="BI36" s="348"/>
      <c r="BJ36" s="126"/>
      <c r="BK36" s="224"/>
    </row>
    <row r="37" spans="1:63" customFormat="1">
      <c r="A37" s="21" t="s">
        <v>120</v>
      </c>
      <c r="B37" s="335" t="s">
        <v>26</v>
      </c>
      <c r="C37" s="60">
        <v>1170</v>
      </c>
      <c r="D37" s="60">
        <v>1177</v>
      </c>
      <c r="E37" s="60">
        <v>1121</v>
      </c>
      <c r="F37" s="60">
        <v>1146</v>
      </c>
      <c r="G37" s="89">
        <f t="shared" ref="G37:G50" si="8">SUM(C37:F37)</f>
        <v>4614</v>
      </c>
      <c r="H37" s="60">
        <v>1178.1730641172101</v>
      </c>
      <c r="I37" s="60">
        <v>1164.39098443597</v>
      </c>
      <c r="J37" s="60">
        <v>1107.58396250491</v>
      </c>
      <c r="K37" s="60">
        <v>1293.44360353457</v>
      </c>
      <c r="L37" s="89">
        <v>4743.5916145926603</v>
      </c>
      <c r="M37" s="134">
        <v>1250.3218087108301</v>
      </c>
      <c r="N37" s="134">
        <v>1150.5419608503601</v>
      </c>
      <c r="O37" s="134">
        <v>1302.3448382067199</v>
      </c>
      <c r="P37" s="134">
        <v>1560.2449185871001</v>
      </c>
      <c r="Q37" s="89">
        <v>5263.4535263550097</v>
      </c>
      <c r="R37" s="134">
        <v>1467.2617301287801</v>
      </c>
      <c r="S37" s="134">
        <v>1388.0217508503099</v>
      </c>
      <c r="T37" s="134">
        <v>1452.36985829542</v>
      </c>
      <c r="U37" s="134">
        <v>1470.07056798752</v>
      </c>
      <c r="V37" s="89">
        <v>5777.7239072620296</v>
      </c>
      <c r="W37" s="134">
        <v>1468.7977761529901</v>
      </c>
      <c r="X37" s="134">
        <v>1479.4214987887001</v>
      </c>
      <c r="Y37" s="134">
        <v>1507.13298643301</v>
      </c>
      <c r="Z37" s="134">
        <v>1622.59874064308</v>
      </c>
      <c r="AA37" s="89">
        <v>6077.9510020177704</v>
      </c>
      <c r="AB37" s="134">
        <v>1319.66892649431</v>
      </c>
      <c r="AC37" s="134">
        <v>1501.41882709227</v>
      </c>
      <c r="AD37" s="134">
        <v>1411.3057205939799</v>
      </c>
      <c r="AE37" s="134">
        <v>1666.2157030470298</v>
      </c>
      <c r="AF37" s="89">
        <v>5898.6091772275895</v>
      </c>
      <c r="AG37" s="134">
        <v>1583.7673510495299</v>
      </c>
      <c r="AH37" s="134">
        <v>1764.9517318400601</v>
      </c>
      <c r="AI37" s="134">
        <v>1570.9622104515199</v>
      </c>
      <c r="AJ37" s="134">
        <v>1608.16320697989</v>
      </c>
      <c r="AK37" s="89">
        <v>6527.8445003209999</v>
      </c>
      <c r="AL37" s="134">
        <v>1729.3728538477201</v>
      </c>
      <c r="AM37" s="134">
        <v>1568.9726008201401</v>
      </c>
      <c r="AN37" s="134">
        <v>1652.3679009125999</v>
      </c>
      <c r="AO37" s="134">
        <v>1174.35489493059</v>
      </c>
      <c r="AP37" s="134">
        <v>1565.72974004505</v>
      </c>
      <c r="AQ37" s="354">
        <v>1501.8767843538399</v>
      </c>
      <c r="AR37" s="134">
        <v>1937.4125879113601</v>
      </c>
      <c r="AS37" s="354">
        <f>AU37-AM37-AO37-AQ37</f>
        <v>2016.0853366668894</v>
      </c>
      <c r="AT37" s="89">
        <v>6884.8830827167303</v>
      </c>
      <c r="AU37" s="89">
        <v>6261.2896167714598</v>
      </c>
      <c r="AV37" s="134">
        <v>1745.5304310388401</v>
      </c>
      <c r="AW37" s="134">
        <v>1732.4403236543001</v>
      </c>
      <c r="AX37" s="134">
        <v>1655.5289482902199</v>
      </c>
      <c r="AY37" s="134">
        <v>1554.65051058221</v>
      </c>
      <c r="AZ37" s="89">
        <v>6688.1502135655701</v>
      </c>
      <c r="BA37" s="134">
        <v>1789.3473859729199</v>
      </c>
      <c r="BB37" s="134">
        <v>1943.9400979596501</v>
      </c>
      <c r="BC37" s="134">
        <v>1869.8209790810499</v>
      </c>
      <c r="BD37" s="134">
        <v>2045.3104583695599</v>
      </c>
      <c r="BE37" s="89">
        <v>7648.4189213831896</v>
      </c>
      <c r="BG37" s="165">
        <f t="shared" ref="BG37:BG50" si="9">IF(ISERROR($BD37/AY37),"ns",IF($BD37/AY37&gt;200%,"x"&amp;(ROUND($BD37/AY37,1)),IF($BD37/AY37&lt;0,"ns",$BD37/AY37-1)))</f>
        <v>0.31560787742809149</v>
      </c>
      <c r="BH37" s="165"/>
      <c r="BI37" s="165">
        <f t="shared" ref="BI37:BI50" si="10">IF(ISERROR($BE37/AZ37),"ns",IF($BE37/AZ37&gt;200%,"x"&amp;(ROUND($BE37/AZ37,1)),IF($BE37/AZ37&lt;0,"ns",$BE37/AZ37-1)))</f>
        <v>0.14357762268405794</v>
      </c>
      <c r="BJ37" s="126"/>
      <c r="BK37" s="224" t="b">
        <f t="shared" ref="BK37:BK49" si="11">ROUND(BE37,1)=ROUND((BA37+BB37+BC37+BD37),1)</f>
        <v>1</v>
      </c>
    </row>
    <row r="38" spans="1:63" customFormat="1">
      <c r="A38" s="21" t="s">
        <v>121</v>
      </c>
      <c r="B38" s="336" t="s">
        <v>28</v>
      </c>
      <c r="C38" s="72">
        <v>-584</v>
      </c>
      <c r="D38" s="72">
        <v>-537</v>
      </c>
      <c r="E38" s="72">
        <v>-501</v>
      </c>
      <c r="F38" s="72">
        <v>-534</v>
      </c>
      <c r="G38" s="92">
        <f t="shared" si="8"/>
        <v>-2156</v>
      </c>
      <c r="H38" s="91">
        <v>-592.99570346096505</v>
      </c>
      <c r="I38" s="91">
        <v>-530.67763636434597</v>
      </c>
      <c r="J38" s="91">
        <v>-477.54078102346801</v>
      </c>
      <c r="K38" s="91">
        <v>-554.53660389287097</v>
      </c>
      <c r="L38" s="92">
        <v>-2155.7507247416502</v>
      </c>
      <c r="M38" s="91">
        <v>-622.29505807632995</v>
      </c>
      <c r="N38" s="91">
        <v>-543.98136423873302</v>
      </c>
      <c r="O38" s="91">
        <v>-653.41167288995098</v>
      </c>
      <c r="P38" s="91">
        <v>-753.726190668134</v>
      </c>
      <c r="Q38" s="92">
        <v>-2573.4142858731502</v>
      </c>
      <c r="R38" s="91">
        <v>-737.69491764957047</v>
      </c>
      <c r="S38" s="91">
        <v>-677.08602699664482</v>
      </c>
      <c r="T38" s="91">
        <v>-668.32393591534174</v>
      </c>
      <c r="U38" s="91">
        <v>-696.93423297714776</v>
      </c>
      <c r="V38" s="92">
        <v>-2780.0391135387058</v>
      </c>
      <c r="W38" s="91">
        <v>-757.37871609544595</v>
      </c>
      <c r="X38" s="91">
        <v>-693.71025994341699</v>
      </c>
      <c r="Y38" s="91">
        <v>-706.38662919528394</v>
      </c>
      <c r="Z38" s="91">
        <v>-746.03960583794606</v>
      </c>
      <c r="AA38" s="92">
        <v>-2903.5152110720901</v>
      </c>
      <c r="AB38" s="91">
        <v>-774.46712776249899</v>
      </c>
      <c r="AC38" s="91">
        <v>-664.54033752744203</v>
      </c>
      <c r="AD38" s="91">
        <v>-658.16372080566498</v>
      </c>
      <c r="AE38" s="91">
        <v>-734.91744451416196</v>
      </c>
      <c r="AF38" s="92">
        <v>-2832.08863060977</v>
      </c>
      <c r="AG38" s="91">
        <v>-790.39154060792202</v>
      </c>
      <c r="AH38" s="91">
        <v>-748.98775881318602</v>
      </c>
      <c r="AI38" s="91">
        <v>-737.78684142326995</v>
      </c>
      <c r="AJ38" s="91">
        <v>-716.767296783902</v>
      </c>
      <c r="AK38" s="92">
        <v>-2993.93343762828</v>
      </c>
      <c r="AL38" s="91">
        <v>-874.18889622355505</v>
      </c>
      <c r="AM38" s="91">
        <v>-695.11789622355502</v>
      </c>
      <c r="AN38" s="91">
        <v>-806.79939050663495</v>
      </c>
      <c r="AO38" s="91">
        <v>-686.928592683852</v>
      </c>
      <c r="AP38" s="91">
        <v>-792.86004301793696</v>
      </c>
      <c r="AQ38" s="352">
        <v>-703.98184084071954</v>
      </c>
      <c r="AR38" s="91">
        <v>-795.90661823182302</v>
      </c>
      <c r="AS38" s="414">
        <f t="shared" ref="AS38:AS50" si="12">AU38-AM38-AO38-AQ38</f>
        <v>-653.20025495659365</v>
      </c>
      <c r="AT38" s="92">
        <v>-3269.7549479799504</v>
      </c>
      <c r="AU38" s="92">
        <v>-2739.2285847047201</v>
      </c>
      <c r="AV38" s="91">
        <v>-721.03682371962805</v>
      </c>
      <c r="AW38" s="91">
        <v>-715.08004300406105</v>
      </c>
      <c r="AX38" s="91">
        <v>-718.09451453010604</v>
      </c>
      <c r="AY38" s="91">
        <v>-726.22921536208798</v>
      </c>
      <c r="AZ38" s="92">
        <v>-2880.4405966158802</v>
      </c>
      <c r="BA38" s="91">
        <v>-754.19162918631002</v>
      </c>
      <c r="BB38" s="91">
        <v>-807.5724962739281</v>
      </c>
      <c r="BC38" s="91">
        <v>-859.652817922194</v>
      </c>
      <c r="BD38" s="91">
        <v>-916.79206560294108</v>
      </c>
      <c r="BE38" s="519">
        <v>-3338.20900898537</v>
      </c>
      <c r="BG38" s="165">
        <f t="shared" si="9"/>
        <v>0.26240041877940845</v>
      </c>
      <c r="BH38" s="165"/>
      <c r="BI38" s="165">
        <f t="shared" si="10"/>
        <v>0.15892305257303496</v>
      </c>
      <c r="BJ38" s="126"/>
      <c r="BK38" s="224" t="b">
        <f t="shared" si="11"/>
        <v>1</v>
      </c>
    </row>
    <row r="39" spans="1:63" customFormat="1">
      <c r="A39" s="93" t="s">
        <v>122</v>
      </c>
      <c r="B39" s="337"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3">
        <v>0</v>
      </c>
      <c r="AR39" s="95">
        <v>0</v>
      </c>
      <c r="AS39" s="353">
        <f t="shared" si="12"/>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s="95">
        <v>0</v>
      </c>
      <c r="BE39" s="96">
        <v>0</v>
      </c>
      <c r="BG39" s="165" t="str">
        <f t="shared" si="9"/>
        <v>ns</v>
      </c>
      <c r="BH39" s="165"/>
      <c r="BI39" s="165">
        <f t="shared" si="10"/>
        <v>-1</v>
      </c>
      <c r="BJ39" s="126"/>
      <c r="BK39" s="224" t="b">
        <f t="shared" si="11"/>
        <v>1</v>
      </c>
    </row>
    <row r="40" spans="1:63" customFormat="1">
      <c r="A40" s="21" t="s">
        <v>123</v>
      </c>
      <c r="B40" s="335" t="s">
        <v>32</v>
      </c>
      <c r="C40" s="74">
        <v>586</v>
      </c>
      <c r="D40" s="60">
        <v>640</v>
      </c>
      <c r="E40" s="60">
        <v>620</v>
      </c>
      <c r="F40" s="60">
        <v>612</v>
      </c>
      <c r="G40" s="89">
        <f t="shared" si="8"/>
        <v>2458</v>
      </c>
      <c r="H40" s="60">
        <v>585.17736065624604</v>
      </c>
      <c r="I40" s="60">
        <v>633.71334807162702</v>
      </c>
      <c r="J40" s="60">
        <v>630.04318148144296</v>
      </c>
      <c r="K40" s="60">
        <v>738.90699964169698</v>
      </c>
      <c r="L40" s="89">
        <v>2587.8408898510102</v>
      </c>
      <c r="M40" s="134">
        <v>628.02675063450295</v>
      </c>
      <c r="N40" s="134">
        <v>606.56059661162294</v>
      </c>
      <c r="O40" s="134">
        <v>648.93316531676908</v>
      </c>
      <c r="P40" s="134">
        <v>806.51872791896301</v>
      </c>
      <c r="Q40" s="89">
        <v>2690.0392404818599</v>
      </c>
      <c r="R40" s="134">
        <v>729.56681247920756</v>
      </c>
      <c r="S40" s="134">
        <v>710.93572385366724</v>
      </c>
      <c r="T40" s="134">
        <v>784.04592238007831</v>
      </c>
      <c r="U40" s="134">
        <v>773.13633501037225</v>
      </c>
      <c r="V40" s="89">
        <v>2997.6847937233242</v>
      </c>
      <c r="W40" s="134">
        <v>711.41906005754299</v>
      </c>
      <c r="X40" s="134">
        <v>785.71123884528402</v>
      </c>
      <c r="Y40" s="134">
        <v>800.74635723772406</v>
      </c>
      <c r="Z40" s="134">
        <v>876.55913480512902</v>
      </c>
      <c r="AA40" s="89">
        <v>3174.4357909456799</v>
      </c>
      <c r="AB40" s="134">
        <v>545.20179873180996</v>
      </c>
      <c r="AC40" s="134">
        <v>836.87848956482708</v>
      </c>
      <c r="AD40" s="134">
        <v>753.14199978831698</v>
      </c>
      <c r="AE40" s="134">
        <v>931.29825853287002</v>
      </c>
      <c r="AF40" s="89">
        <v>3066.5205466178199</v>
      </c>
      <c r="AG40" s="134">
        <v>793.37581044160902</v>
      </c>
      <c r="AH40" s="134">
        <v>1015.96397302688</v>
      </c>
      <c r="AI40" s="134">
        <v>833.175369028246</v>
      </c>
      <c r="AJ40" s="134">
        <v>891.39591019598402</v>
      </c>
      <c r="AK40" s="89">
        <v>3533.91106269272</v>
      </c>
      <c r="AL40" s="134">
        <v>855.18395762416196</v>
      </c>
      <c r="AM40" s="134">
        <v>873.854704596582</v>
      </c>
      <c r="AN40" s="134">
        <v>845.56851040596405</v>
      </c>
      <c r="AO40" s="134">
        <v>487.42630224673803</v>
      </c>
      <c r="AP40" s="134">
        <v>772.86969702711804</v>
      </c>
      <c r="AQ40" s="354">
        <v>797.89494351311987</v>
      </c>
      <c r="AR40" s="134">
        <v>1141.5059696795399</v>
      </c>
      <c r="AS40" s="354">
        <f t="shared" si="12"/>
        <v>1362.8850817103003</v>
      </c>
      <c r="AT40" s="89">
        <v>3615.1281347367803</v>
      </c>
      <c r="AU40" s="89">
        <v>3522.0610320667402</v>
      </c>
      <c r="AV40" s="134">
        <v>1024.49360731921</v>
      </c>
      <c r="AW40" s="134">
        <v>1017.36028065024</v>
      </c>
      <c r="AX40" s="134">
        <v>937.43443376011896</v>
      </c>
      <c r="AY40" s="134">
        <v>828.42129522012101</v>
      </c>
      <c r="AZ40" s="89">
        <v>3807.7096169496799</v>
      </c>
      <c r="BA40" s="134">
        <v>1035.15575678661</v>
      </c>
      <c r="BB40" s="134">
        <v>1136.36760168572</v>
      </c>
      <c r="BC40" s="134">
        <v>1010.1681611588599</v>
      </c>
      <c r="BD40" s="134">
        <v>1128.5183927666201</v>
      </c>
      <c r="BE40" s="89">
        <v>4310.2099123978205</v>
      </c>
      <c r="BG40" s="165">
        <f t="shared" si="9"/>
        <v>0.36225179057807755</v>
      </c>
      <c r="BH40" s="165"/>
      <c r="BI40" s="165">
        <f t="shared" si="10"/>
        <v>0.13196917464801028</v>
      </c>
      <c r="BJ40" s="126"/>
      <c r="BK40" s="224" t="b">
        <f t="shared" si="11"/>
        <v>1</v>
      </c>
    </row>
    <row r="41" spans="1:63" customFormat="1">
      <c r="A41" s="21" t="s">
        <v>124</v>
      </c>
      <c r="B41" s="336" t="s">
        <v>34</v>
      </c>
      <c r="C41" s="72">
        <v>-8</v>
      </c>
      <c r="D41" s="97">
        <v>52</v>
      </c>
      <c r="E41" s="97">
        <v>-66</v>
      </c>
      <c r="F41" s="97">
        <v>-7</v>
      </c>
      <c r="G41" s="92">
        <f t="shared" si="8"/>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-1.0086499435490026</v>
      </c>
      <c r="AD41" s="91">
        <v>-13.2845910645113</v>
      </c>
      <c r="AE41" s="91">
        <v>-21.924423870700004</v>
      </c>
      <c r="AF41" s="92">
        <v>-55.056545354528012</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2">
        <v>-0.13570099211341979</v>
      </c>
      <c r="AR41" s="91">
        <v>-11.368076538040899</v>
      </c>
      <c r="AS41" s="414">
        <f t="shared" si="12"/>
        <v>-11.455076538040942</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s="91">
        <v>-11.3619150115995</v>
      </c>
      <c r="BE41" s="519">
        <v>-29.3033568707204</v>
      </c>
      <c r="BG41" s="165" t="str">
        <f t="shared" si="9"/>
        <v>x2.7</v>
      </c>
      <c r="BH41" s="165"/>
      <c r="BI41" s="165" t="str">
        <f t="shared" si="10"/>
        <v>x5.4</v>
      </c>
      <c r="BJ41" s="126"/>
      <c r="BK41" s="224" t="b">
        <f t="shared" si="11"/>
        <v>1</v>
      </c>
    </row>
    <row r="42" spans="1:63" customFormat="1">
      <c r="A42" s="21" t="s">
        <v>125</v>
      </c>
      <c r="B42" s="336" t="s">
        <v>38</v>
      </c>
      <c r="C42" s="72">
        <v>6</v>
      </c>
      <c r="D42" s="97">
        <v>6</v>
      </c>
      <c r="E42" s="97">
        <v>7</v>
      </c>
      <c r="F42" s="97">
        <v>6</v>
      </c>
      <c r="G42" s="92">
        <f t="shared" si="8"/>
        <v>25</v>
      </c>
      <c r="H42" s="97">
        <v>6.51650472039824</v>
      </c>
      <c r="I42" s="97">
        <v>6.2238668804396999</v>
      </c>
      <c r="J42" s="97">
        <v>8.0379305877789893</v>
      </c>
      <c r="K42" s="97">
        <v>7.6179460315777101</v>
      </c>
      <c r="L42" s="92">
        <v>28.3962482201947</v>
      </c>
      <c r="M42" s="135">
        <v>7.5851793288201703</v>
      </c>
      <c r="N42" s="135">
        <v>7.8730024185312697</v>
      </c>
      <c r="O42" s="135">
        <v>8.9267099672286605</v>
      </c>
      <c r="P42" s="135">
        <v>8.5513694167524203</v>
      </c>
      <c r="Q42" s="92">
        <v>32.9362611313325</v>
      </c>
      <c r="R42" s="135">
        <v>11.6247402649514</v>
      </c>
      <c r="S42" s="135">
        <v>13.5570693634268</v>
      </c>
      <c r="T42" s="135">
        <v>12.326530352912799</v>
      </c>
      <c r="U42" s="135">
        <v>9.8666312800955893</v>
      </c>
      <c r="V42" s="92">
        <v>47.374971261386499</v>
      </c>
      <c r="W42" s="135">
        <v>12.6546200594972</v>
      </c>
      <c r="X42" s="135">
        <v>11.945549061093701</v>
      </c>
      <c r="Y42" s="135">
        <v>7.8551758549777402</v>
      </c>
      <c r="Z42" s="135">
        <v>13.5369345119028</v>
      </c>
      <c r="AA42" s="92">
        <v>45.9922794874714</v>
      </c>
      <c r="AB42" s="135">
        <v>13.8041454863755</v>
      </c>
      <c r="AC42" s="135">
        <v>15.121323147820799</v>
      </c>
      <c r="AD42" s="135">
        <v>16.775404144747899</v>
      </c>
      <c r="AE42" s="135">
        <v>20.286614559005901</v>
      </c>
      <c r="AF42" s="92">
        <v>65.9874873379501</v>
      </c>
      <c r="AG42" s="135">
        <v>17.709730180492201</v>
      </c>
      <c r="AH42" s="135">
        <v>20.5810987759703</v>
      </c>
      <c r="AI42" s="135">
        <v>24.751218513001799</v>
      </c>
      <c r="AJ42" s="135">
        <v>21.235935965571901</v>
      </c>
      <c r="AK42" s="92">
        <v>84.277983435036205</v>
      </c>
      <c r="AL42" s="135">
        <v>19.755686936848399</v>
      </c>
      <c r="AM42" s="135">
        <v>19.755686936848399</v>
      </c>
      <c r="AN42" s="135">
        <v>21.0258270866847</v>
      </c>
      <c r="AO42" s="135">
        <v>21.026827086684705</v>
      </c>
      <c r="AP42" s="135">
        <v>23.5131429249005</v>
      </c>
      <c r="AQ42" s="355">
        <v>23.512142924900395</v>
      </c>
      <c r="AR42" s="135">
        <v>23.893739326168799</v>
      </c>
      <c r="AS42" s="416">
        <f t="shared" si="12"/>
        <v>23.893739326168792</v>
      </c>
      <c r="AT42" s="96">
        <v>88.188396274602297</v>
      </c>
      <c r="AU42" s="96">
        <v>88.188396274602297</v>
      </c>
      <c r="AV42" s="135">
        <v>21.967398501219499</v>
      </c>
      <c r="AW42" s="135">
        <v>27.2595846418597</v>
      </c>
      <c r="AX42" s="135">
        <v>23.9891602105488</v>
      </c>
      <c r="AY42" s="135">
        <v>28.788335681487698</v>
      </c>
      <c r="AZ42" s="92">
        <v>102.00447903511601</v>
      </c>
      <c r="BA42" s="135">
        <v>28.637764832485502</v>
      </c>
      <c r="BB42" s="135">
        <v>32.690770217378599</v>
      </c>
      <c r="BC42" s="135">
        <v>32.709266581860803</v>
      </c>
      <c r="BD42" s="135">
        <v>29.307624636228599</v>
      </c>
      <c r="BE42" s="519">
        <v>123.345426267953</v>
      </c>
      <c r="BG42" s="165">
        <f t="shared" si="9"/>
        <v>1.8038172143269415E-2</v>
      </c>
      <c r="BH42" s="165"/>
      <c r="BI42" s="165">
        <f t="shared" si="10"/>
        <v>0.20921578576456601</v>
      </c>
      <c r="BJ42" s="126"/>
      <c r="BK42" s="224" t="b">
        <f t="shared" si="11"/>
        <v>1</v>
      </c>
    </row>
    <row r="43" spans="1:63" customFormat="1">
      <c r="A43" s="21" t="s">
        <v>126</v>
      </c>
      <c r="B43" s="336" t="s">
        <v>40</v>
      </c>
      <c r="C43" s="72">
        <v>-3</v>
      </c>
      <c r="D43" s="97">
        <v>10</v>
      </c>
      <c r="E43" s="97">
        <v>0</v>
      </c>
      <c r="F43" s="97">
        <v>3</v>
      </c>
      <c r="G43" s="92">
        <f t="shared" si="8"/>
        <v>10</v>
      </c>
      <c r="H43" s="97">
        <v>1.25879716784419E-3</v>
      </c>
      <c r="I43" s="97">
        <v>0.57794576509830897</v>
      </c>
      <c r="J43" s="97">
        <v>-5.1100641031284798E-3</v>
      </c>
      <c r="K43" s="97">
        <v>1.3946431119364799</v>
      </c>
      <c r="L43" s="92">
        <v>1.96873761009951</v>
      </c>
      <c r="M43" s="135">
        <v>-5.8999999999999997E-2</v>
      </c>
      <c r="N43" s="135">
        <v>2.2241441109428502E-2</v>
      </c>
      <c r="O43" s="135">
        <v>-8.9314741941269399E-2</v>
      </c>
      <c r="P43" s="135">
        <v>4.3510615667855603</v>
      </c>
      <c r="Q43" s="92">
        <v>4.2249882659537201</v>
      </c>
      <c r="R43" s="135">
        <v>0.115751296426529</v>
      </c>
      <c r="S43" s="135">
        <v>-0.265481387041479</v>
      </c>
      <c r="T43" s="135">
        <v>-2.0311026639274998</v>
      </c>
      <c r="U43" s="135">
        <v>-0.80330296406146096</v>
      </c>
      <c r="V43" s="92">
        <v>-2.9841357186039099</v>
      </c>
      <c r="W43" s="135">
        <v>3.0887122404694798E-3</v>
      </c>
      <c r="X43" s="135">
        <v>-0.25640814433713499</v>
      </c>
      <c r="Y43" s="135">
        <v>20.706689924931801</v>
      </c>
      <c r="Z43" s="135">
        <v>11.326799199571299</v>
      </c>
      <c r="AA43" s="92">
        <v>31.780169692406499</v>
      </c>
      <c r="AB43" s="135">
        <v>3.5225862920030302</v>
      </c>
      <c r="AC43" s="135">
        <v>-0.27212379866606401</v>
      </c>
      <c r="AD43" s="135">
        <v>-0.785039315392278</v>
      </c>
      <c r="AE43" s="135">
        <v>0.88378053534519296</v>
      </c>
      <c r="AF43" s="92">
        <v>3.3492037132898802</v>
      </c>
      <c r="AG43" s="135">
        <v>1.03026531043323</v>
      </c>
      <c r="AH43" s="135">
        <v>-1.26249517211132</v>
      </c>
      <c r="AI43" s="135">
        <v>-0.34929089384154699</v>
      </c>
      <c r="AJ43" s="135">
        <v>0.34005650174233099</v>
      </c>
      <c r="AK43" s="92">
        <v>-0.24146425377729899</v>
      </c>
      <c r="AL43" s="135">
        <v>0.83004342986169</v>
      </c>
      <c r="AM43" s="135">
        <v>0.83004342986169</v>
      </c>
      <c r="AN43" s="135">
        <v>2.3045452707230201</v>
      </c>
      <c r="AO43" s="135">
        <v>2.3045452707230201</v>
      </c>
      <c r="AP43" s="135">
        <v>-1.65913386291764</v>
      </c>
      <c r="AQ43" s="355">
        <v>-1.6591338629176402</v>
      </c>
      <c r="AR43" s="135">
        <v>-3.96471844038141</v>
      </c>
      <c r="AS43" s="416">
        <f t="shared" si="12"/>
        <v>-3.9827184403814098</v>
      </c>
      <c r="AT43" s="92">
        <v>-2.48926360271434</v>
      </c>
      <c r="AU43" s="92">
        <v>-2.5072636027143398</v>
      </c>
      <c r="AV43" s="135">
        <v>3.08022819946971E-2</v>
      </c>
      <c r="AW43" s="135">
        <v>3.1939443105805203E-2</v>
      </c>
      <c r="AX43" s="135">
        <v>-4.7727254476738699</v>
      </c>
      <c r="AY43" s="135">
        <v>-5.2605210751862197</v>
      </c>
      <c r="AZ43" s="92">
        <v>-9.9705047977595793</v>
      </c>
      <c r="BA43" s="135">
        <v>0.14944755898503992</v>
      </c>
      <c r="BB43" s="135">
        <v>3.0504481105898762E-2</v>
      </c>
      <c r="BC43" s="135">
        <v>9.5616149221440239E-2</v>
      </c>
      <c r="BD43" s="135">
        <v>-1.085979831240679</v>
      </c>
      <c r="BE43" s="519">
        <v>-0.81041164192830095</v>
      </c>
      <c r="BG43" s="165">
        <f t="shared" si="9"/>
        <v>-0.79356040671270656</v>
      </c>
      <c r="BH43" s="165"/>
      <c r="BI43" s="165">
        <f t="shared" si="10"/>
        <v>-0.91871909613739877</v>
      </c>
      <c r="BJ43" s="126"/>
      <c r="BK43" s="224" t="b">
        <f t="shared" si="11"/>
        <v>1</v>
      </c>
    </row>
    <row r="44" spans="1:63" customFormat="1">
      <c r="A44" s="21" t="s">
        <v>127</v>
      </c>
      <c r="B44" s="336" t="s">
        <v>42</v>
      </c>
      <c r="C44" s="72">
        <v>0</v>
      </c>
      <c r="D44" s="97">
        <v>0</v>
      </c>
      <c r="E44" s="97">
        <v>0</v>
      </c>
      <c r="F44" s="97">
        <v>0</v>
      </c>
      <c r="G44" s="92">
        <f t="shared" si="8"/>
        <v>0</v>
      </c>
      <c r="H44" s="97">
        <v>0</v>
      </c>
      <c r="I44" s="97">
        <v>0</v>
      </c>
      <c r="J44" s="97">
        <v>0</v>
      </c>
      <c r="K44" s="97">
        <v>0</v>
      </c>
      <c r="L44" s="92">
        <v>0</v>
      </c>
      <c r="M44" s="135">
        <v>0</v>
      </c>
      <c r="N44" s="135">
        <v>0</v>
      </c>
      <c r="O44" s="135">
        <v>0</v>
      </c>
      <c r="P44" s="135">
        <v>0</v>
      </c>
      <c r="Q44" s="92">
        <v>0</v>
      </c>
      <c r="R44" s="135">
        <v>0</v>
      </c>
      <c r="S44" s="135">
        <v>0</v>
      </c>
      <c r="T44" s="135">
        <v>0</v>
      </c>
      <c r="U44" s="135">
        <v>0</v>
      </c>
      <c r="V44" s="92">
        <v>0</v>
      </c>
      <c r="W44" s="135">
        <v>0</v>
      </c>
      <c r="X44" s="135">
        <v>0</v>
      </c>
      <c r="Y44" s="135">
        <v>0</v>
      </c>
      <c r="Z44" s="135">
        <v>0</v>
      </c>
      <c r="AA44" s="92">
        <v>0</v>
      </c>
      <c r="AB44" s="135">
        <v>0</v>
      </c>
      <c r="AC44" s="135">
        <v>0</v>
      </c>
      <c r="AD44" s="135">
        <v>0</v>
      </c>
      <c r="AE44" s="135">
        <v>0</v>
      </c>
      <c r="AF44" s="92">
        <v>0</v>
      </c>
      <c r="AG44" s="135">
        <v>0</v>
      </c>
      <c r="AH44" s="135">
        <v>0</v>
      </c>
      <c r="AI44" s="135">
        <v>0</v>
      </c>
      <c r="AJ44" s="135">
        <v>0</v>
      </c>
      <c r="AK44" s="92">
        <v>0</v>
      </c>
      <c r="AL44" s="135">
        <v>0</v>
      </c>
      <c r="AM44" s="135">
        <v>0</v>
      </c>
      <c r="AN44" s="135">
        <v>0</v>
      </c>
      <c r="AO44" s="135">
        <v>0</v>
      </c>
      <c r="AP44" s="135">
        <v>0</v>
      </c>
      <c r="AQ44" s="355">
        <v>0</v>
      </c>
      <c r="AR44" s="135">
        <v>0</v>
      </c>
      <c r="AS44" s="416">
        <f t="shared" si="12"/>
        <v>0</v>
      </c>
      <c r="AT44" s="92">
        <v>0</v>
      </c>
      <c r="AU44" s="92">
        <v>0</v>
      </c>
      <c r="AV44" s="135">
        <v>0</v>
      </c>
      <c r="AW44" s="135">
        <v>0</v>
      </c>
      <c r="AX44" s="135">
        <v>0</v>
      </c>
      <c r="AY44" s="135">
        <v>0</v>
      </c>
      <c r="AZ44" s="92">
        <v>0</v>
      </c>
      <c r="BA44" s="135">
        <v>0</v>
      </c>
      <c r="BB44" s="135">
        <v>0</v>
      </c>
      <c r="BC44" s="135">
        <v>0</v>
      </c>
      <c r="BD44" s="135">
        <v>0</v>
      </c>
      <c r="BE44" s="519">
        <v>0</v>
      </c>
      <c r="BG44" s="165" t="str">
        <f t="shared" si="9"/>
        <v>ns</v>
      </c>
      <c r="BH44" s="165"/>
      <c r="BI44" s="165" t="str">
        <f t="shared" si="10"/>
        <v>ns</v>
      </c>
      <c r="BJ44" s="126"/>
      <c r="BK44" s="224" t="b">
        <f t="shared" si="11"/>
        <v>1</v>
      </c>
    </row>
    <row r="45" spans="1:63" customFormat="1">
      <c r="A45" s="21" t="s">
        <v>128</v>
      </c>
      <c r="B45" s="335" t="s">
        <v>44</v>
      </c>
      <c r="C45" s="74">
        <v>581</v>
      </c>
      <c r="D45" s="60">
        <v>708</v>
      </c>
      <c r="E45" s="60">
        <v>561</v>
      </c>
      <c r="F45" s="60">
        <v>614</v>
      </c>
      <c r="G45" s="89">
        <f t="shared" si="8"/>
        <v>2464</v>
      </c>
      <c r="H45" s="60">
        <v>589.93141751992698</v>
      </c>
      <c r="I45" s="60">
        <v>635.008147567283</v>
      </c>
      <c r="J45" s="60">
        <v>636.83392481244402</v>
      </c>
      <c r="K45" s="60">
        <v>747.11837004959102</v>
      </c>
      <c r="L45" s="89">
        <v>2608.8918599492399</v>
      </c>
      <c r="M45" s="134">
        <v>636.36867776528698</v>
      </c>
      <c r="N45" s="134">
        <v>612.69265430053997</v>
      </c>
      <c r="O45" s="134">
        <v>657.93641806023606</v>
      </c>
      <c r="P45" s="134">
        <v>795.58392911746103</v>
      </c>
      <c r="Q45" s="89">
        <v>2702.5816792435198</v>
      </c>
      <c r="R45" s="134">
        <v>736.48693340174157</v>
      </c>
      <c r="S45" s="134">
        <v>720.48174595619719</v>
      </c>
      <c r="T45" s="134">
        <v>808.07400840700222</v>
      </c>
      <c r="U45" s="134">
        <v>760.05005085400228</v>
      </c>
      <c r="V45" s="89">
        <v>3025.0927386189442</v>
      </c>
      <c r="W45" s="134">
        <v>728.24206912916702</v>
      </c>
      <c r="X45" s="134">
        <v>789.81491714833305</v>
      </c>
      <c r="Y45" s="134">
        <v>818.58772578151002</v>
      </c>
      <c r="Z45" s="134">
        <v>896.22733975555502</v>
      </c>
      <c r="AA45" s="89">
        <v>3232.8720518145701</v>
      </c>
      <c r="AB45" s="134">
        <v>543.68965003442099</v>
      </c>
      <c r="AC45" s="134">
        <v>850.71903897043194</v>
      </c>
      <c r="AD45" s="134">
        <v>755.84777355316203</v>
      </c>
      <c r="AE45" s="134">
        <v>930.54422975652199</v>
      </c>
      <c r="AF45" s="89">
        <v>3080.8006923145399</v>
      </c>
      <c r="AG45" s="134">
        <v>804.885528072037</v>
      </c>
      <c r="AH45" s="134">
        <v>1017.13342252521</v>
      </c>
      <c r="AI45" s="134">
        <v>863.79129744765703</v>
      </c>
      <c r="AJ45" s="134">
        <v>914.35135650200107</v>
      </c>
      <c r="AK45" s="89">
        <v>3600.16160454691</v>
      </c>
      <c r="AL45" s="134">
        <v>874.26526733568096</v>
      </c>
      <c r="AM45" s="134">
        <v>892.93601430809997</v>
      </c>
      <c r="AN45" s="134">
        <v>865.10791454608204</v>
      </c>
      <c r="AO45" s="134">
        <v>506.89670638686005</v>
      </c>
      <c r="AP45" s="134">
        <v>794.51800509698694</v>
      </c>
      <c r="AQ45" s="354">
        <v>819.61225158298998</v>
      </c>
      <c r="AR45" s="134">
        <v>1150.0669140272901</v>
      </c>
      <c r="AS45" s="354">
        <f t="shared" si="12"/>
        <v>1371.3410260580406</v>
      </c>
      <c r="AT45" s="89">
        <v>3683.9581010060401</v>
      </c>
      <c r="AU45" s="89">
        <v>3590.7859983359904</v>
      </c>
      <c r="AV45" s="134">
        <v>1045.6080690768899</v>
      </c>
      <c r="AW45" s="134">
        <v>1044.6145565259401</v>
      </c>
      <c r="AX45" s="134">
        <v>956.31793322258295</v>
      </c>
      <c r="AY45" s="134">
        <v>847.79659157081505</v>
      </c>
      <c r="AZ45" s="89">
        <v>3894.3371503962298</v>
      </c>
      <c r="BA45" s="134">
        <v>1061.15833203799</v>
      </c>
      <c r="BB45" s="134">
        <v>1166.91486137281</v>
      </c>
      <c r="BC45" s="134">
        <v>1029.9902541823001</v>
      </c>
      <c r="BD45" s="134">
        <v>1145.3781225600101</v>
      </c>
      <c r="BE45" s="89">
        <v>4403.4415701531198</v>
      </c>
      <c r="BG45" s="165">
        <f t="shared" si="9"/>
        <v>0.35100581194579927</v>
      </c>
      <c r="BH45" s="165"/>
      <c r="BI45" s="165">
        <f t="shared" si="10"/>
        <v>0.13072941558362272</v>
      </c>
      <c r="BJ45" s="126"/>
      <c r="BK45" s="224" t="b">
        <f t="shared" si="11"/>
        <v>1</v>
      </c>
    </row>
    <row r="46" spans="1:63" customFormat="1">
      <c r="A46" s="21" t="s">
        <v>129</v>
      </c>
      <c r="B46" s="336" t="s">
        <v>46</v>
      </c>
      <c r="C46" s="72">
        <v>-205</v>
      </c>
      <c r="D46" s="72">
        <v>-247</v>
      </c>
      <c r="E46" s="72">
        <v>-203</v>
      </c>
      <c r="F46" s="72">
        <v>-189</v>
      </c>
      <c r="G46" s="92">
        <f t="shared" si="8"/>
        <v>-844</v>
      </c>
      <c r="H46" s="72">
        <v>-171.79477071573899</v>
      </c>
      <c r="I46" s="72">
        <v>-178.933370335852</v>
      </c>
      <c r="J46" s="72">
        <v>-148.898935063246</v>
      </c>
      <c r="K46" s="72">
        <v>-193.25351552081503</v>
      </c>
      <c r="L46" s="92">
        <v>-692.88059163565197</v>
      </c>
      <c r="M46" s="136">
        <v>-193.68375045232401</v>
      </c>
      <c r="N46" s="136">
        <v>-109.49214418948</v>
      </c>
      <c r="O46" s="136">
        <v>-119.20790632969354</v>
      </c>
      <c r="P46" s="136">
        <v>-158.53566482521001</v>
      </c>
      <c r="Q46" s="92">
        <v>-580.91946579670855</v>
      </c>
      <c r="R46" s="136">
        <v>-212.61632613682232</v>
      </c>
      <c r="S46" s="136">
        <v>-149.86815208676427</v>
      </c>
      <c r="T46" s="136">
        <v>-245.2311129077074</v>
      </c>
      <c r="U46" s="136">
        <v>-181.49196829464572</v>
      </c>
      <c r="V46" s="92">
        <v>-789.20755942593871</v>
      </c>
      <c r="W46" s="136">
        <v>-198.672390413231</v>
      </c>
      <c r="X46" s="136">
        <v>-221.44098517304599</v>
      </c>
      <c r="Y46" s="136">
        <v>-237.531314147779</v>
      </c>
      <c r="Z46" s="136">
        <v>-223.79741122578201</v>
      </c>
      <c r="AA46" s="92">
        <v>-881.44210095983794</v>
      </c>
      <c r="AB46" s="136">
        <v>-121.988580511759</v>
      </c>
      <c r="AC46" s="136">
        <v>-225.905855971048</v>
      </c>
      <c r="AD46" s="136">
        <v>-180.560169117371</v>
      </c>
      <c r="AE46" s="136">
        <v>-293.82991246630701</v>
      </c>
      <c r="AF46" s="92">
        <v>-822.28451806648491</v>
      </c>
      <c r="AG46" s="136">
        <v>-178.525829224668</v>
      </c>
      <c r="AH46" s="136">
        <v>-235.54946925362</v>
      </c>
      <c r="AI46" s="136">
        <v>-168.07959334866399</v>
      </c>
      <c r="AJ46" s="136">
        <v>-178.61360146734799</v>
      </c>
      <c r="AK46" s="92">
        <v>-760.76849329430001</v>
      </c>
      <c r="AL46" s="136">
        <v>-180.139032009685</v>
      </c>
      <c r="AM46" s="136">
        <v>-186.12503200968499</v>
      </c>
      <c r="AN46" s="136">
        <v>-184.50554323357846</v>
      </c>
      <c r="AO46" s="136">
        <v>-152.59372051622245</v>
      </c>
      <c r="AP46" s="136">
        <v>-143.10920223206753</v>
      </c>
      <c r="AQ46" s="286">
        <v>-213.26302494942263</v>
      </c>
      <c r="AR46" s="136">
        <v>-331.96907660688402</v>
      </c>
      <c r="AS46" s="286">
        <f t="shared" si="12"/>
        <v>-403.33579957828999</v>
      </c>
      <c r="AT46" s="92">
        <v>-839.72285408221308</v>
      </c>
      <c r="AU46" s="92">
        <v>-955.31757705362008</v>
      </c>
      <c r="AV46" s="136">
        <v>-232.03161849773599</v>
      </c>
      <c r="AW46" s="136">
        <v>-246.190441034419</v>
      </c>
      <c r="AX46" s="136">
        <v>-220.693265846667</v>
      </c>
      <c r="AY46" s="136">
        <v>-172.640473486753</v>
      </c>
      <c r="AZ46" s="92">
        <v>-871.55579886557496</v>
      </c>
      <c r="BA46" s="136">
        <v>-221.62364483187699</v>
      </c>
      <c r="BB46" s="136">
        <v>-287.109709814913</v>
      </c>
      <c r="BC46" s="136">
        <v>-159.46534726209401</v>
      </c>
      <c r="BD46" s="136">
        <v>-317.78044251051296</v>
      </c>
      <c r="BE46" s="519">
        <v>-985.97914441939702</v>
      </c>
      <c r="BG46" s="165">
        <f t="shared" si="9"/>
        <v>0.84070650463604535</v>
      </c>
      <c r="BH46" s="165"/>
      <c r="BI46" s="165">
        <f t="shared" si="10"/>
        <v>0.13128631087390685</v>
      </c>
      <c r="BJ46" s="126"/>
      <c r="BK46" s="224" t="b">
        <f t="shared" si="11"/>
        <v>1</v>
      </c>
    </row>
    <row r="47" spans="1:63" customFormat="1">
      <c r="A47" s="21" t="s">
        <v>130</v>
      </c>
      <c r="B47" s="336" t="s">
        <v>48</v>
      </c>
      <c r="C47" s="72">
        <v>0</v>
      </c>
      <c r="D47" s="97">
        <v>1</v>
      </c>
      <c r="E47" s="97">
        <v>0</v>
      </c>
      <c r="F47" s="97">
        <v>2</v>
      </c>
      <c r="G47" s="92">
        <f t="shared" si="8"/>
        <v>3</v>
      </c>
      <c r="H47" s="97">
        <v>7.0000000000000007E-2</v>
      </c>
      <c r="I47" s="97">
        <v>2.3E-2</v>
      </c>
      <c r="J47" s="97">
        <v>0.29099999999999998</v>
      </c>
      <c r="K47" s="97">
        <v>22.234999999999999</v>
      </c>
      <c r="L47" s="92">
        <v>22.619</v>
      </c>
      <c r="M47" s="135">
        <v>-0.45500000000000002</v>
      </c>
      <c r="N47" s="135">
        <v>30.783000000000001</v>
      </c>
      <c r="O47" s="135">
        <v>-0.60899999999999999</v>
      </c>
      <c r="P47" s="135">
        <v>-8.3550000000000004</v>
      </c>
      <c r="Q47" s="92">
        <v>21.364000000000001</v>
      </c>
      <c r="R47" s="135">
        <v>-0.35599999999999998</v>
      </c>
      <c r="S47" s="135">
        <v>-0.372</v>
      </c>
      <c r="T47" s="135">
        <v>-0.70699999999999996</v>
      </c>
      <c r="U47" s="135">
        <v>-2.5999999999999999E-2</v>
      </c>
      <c r="V47" s="92">
        <v>-1.4610000000000001</v>
      </c>
      <c r="W47" s="135">
        <v>-4.0000000000000001E-3</v>
      </c>
      <c r="X47" s="135">
        <v>8.2469999999999999</v>
      </c>
      <c r="Y47" s="135">
        <v>4.0000000000000001E-3</v>
      </c>
      <c r="Z47" s="135">
        <v>0</v>
      </c>
      <c r="AA47" s="92">
        <v>8.2469999999999999</v>
      </c>
      <c r="AB47" s="135">
        <v>0</v>
      </c>
      <c r="AC47" s="135">
        <v>0</v>
      </c>
      <c r="AD47" s="135">
        <v>0</v>
      </c>
      <c r="AE47" s="135">
        <v>0</v>
      </c>
      <c r="AF47" s="92">
        <v>0</v>
      </c>
      <c r="AG47" s="135">
        <v>0</v>
      </c>
      <c r="AH47" s="135">
        <v>0</v>
      </c>
      <c r="AI47" s="135">
        <v>0.68500000000000005</v>
      </c>
      <c r="AJ47" s="135">
        <v>-0.55800000000000005</v>
      </c>
      <c r="AK47" s="92">
        <v>0.12699999999999978</v>
      </c>
      <c r="AL47" s="135">
        <v>-0.71499999999999997</v>
      </c>
      <c r="AM47" s="135">
        <v>-1.1910000000000001</v>
      </c>
      <c r="AN47" s="135">
        <v>6.5010000000000003</v>
      </c>
      <c r="AO47" s="135">
        <v>11.137</v>
      </c>
      <c r="AP47" s="135">
        <v>12.657233340000005</v>
      </c>
      <c r="AQ47" s="355">
        <v>12.657233340000017</v>
      </c>
      <c r="AR47" s="135">
        <v>3.1789999999999998</v>
      </c>
      <c r="AS47" s="416">
        <f t="shared" si="12"/>
        <v>3.1789999999999861</v>
      </c>
      <c r="AT47" s="92">
        <v>21.622233340000008</v>
      </c>
      <c r="AU47" s="92">
        <v>25.782233340000005</v>
      </c>
      <c r="AV47" s="135">
        <v>0</v>
      </c>
      <c r="AW47" s="135">
        <v>1.004</v>
      </c>
      <c r="AX47" s="135">
        <v>0</v>
      </c>
      <c r="AY47" s="135">
        <v>0</v>
      </c>
      <c r="AZ47" s="92">
        <v>1.004</v>
      </c>
      <c r="BA47" s="135">
        <v>0</v>
      </c>
      <c r="BB47" s="135">
        <v>0</v>
      </c>
      <c r="BC47" s="135">
        <v>0</v>
      </c>
      <c r="BD47" s="135">
        <v>0</v>
      </c>
      <c r="BE47" s="519">
        <v>0</v>
      </c>
      <c r="BG47" s="165" t="str">
        <f t="shared" si="9"/>
        <v>ns</v>
      </c>
      <c r="BH47" s="165"/>
      <c r="BI47" s="165">
        <f t="shared" si="10"/>
        <v>-1</v>
      </c>
      <c r="BJ47" s="126"/>
      <c r="BK47" s="224" t="b">
        <f t="shared" si="11"/>
        <v>1</v>
      </c>
    </row>
    <row r="48" spans="1:63" customFormat="1">
      <c r="A48" s="21" t="s">
        <v>131</v>
      </c>
      <c r="B48" s="335" t="s">
        <v>50</v>
      </c>
      <c r="C48" s="74">
        <v>376</v>
      </c>
      <c r="D48" s="74">
        <v>462</v>
      </c>
      <c r="E48" s="60">
        <v>358</v>
      </c>
      <c r="F48" s="60">
        <v>427</v>
      </c>
      <c r="G48" s="89">
        <f t="shared" si="8"/>
        <v>1623</v>
      </c>
      <c r="H48" s="60">
        <v>418.20664680418798</v>
      </c>
      <c r="I48" s="60">
        <v>456.097777231431</v>
      </c>
      <c r="J48" s="60">
        <v>488.22598974919799</v>
      </c>
      <c r="K48" s="60">
        <v>576.09985452877595</v>
      </c>
      <c r="L48" s="89">
        <v>1938.63026831359</v>
      </c>
      <c r="M48" s="134">
        <v>442.22992731296199</v>
      </c>
      <c r="N48" s="134">
        <v>533.98351011106001</v>
      </c>
      <c r="O48" s="134">
        <v>538.1195117305424</v>
      </c>
      <c r="P48" s="134">
        <v>628.69326429225202</v>
      </c>
      <c r="Q48" s="89">
        <v>2143.0262134468153</v>
      </c>
      <c r="R48" s="134">
        <v>523.51460726491928</v>
      </c>
      <c r="S48" s="134">
        <v>570.24159386943279</v>
      </c>
      <c r="T48" s="134">
        <v>562.13589549929577</v>
      </c>
      <c r="U48" s="134">
        <v>578.53208255935454</v>
      </c>
      <c r="V48" s="89">
        <v>2234.4241791929999</v>
      </c>
      <c r="W48" s="134">
        <v>529.56567871593597</v>
      </c>
      <c r="X48" s="134">
        <v>576.62093197528702</v>
      </c>
      <c r="Y48" s="134">
        <v>581.06041163373095</v>
      </c>
      <c r="Z48" s="134">
        <v>672.42992852977295</v>
      </c>
      <c r="AA48" s="89">
        <v>2359.67695085473</v>
      </c>
      <c r="AB48" s="134">
        <v>421.70106952266099</v>
      </c>
      <c r="AC48" s="134">
        <v>624.81318299938403</v>
      </c>
      <c r="AD48" s="134">
        <v>575.28760443578994</v>
      </c>
      <c r="AE48" s="134">
        <v>636.71431729021504</v>
      </c>
      <c r="AF48" s="89">
        <v>2258.51617424805</v>
      </c>
      <c r="AG48" s="134">
        <v>626.35969884736903</v>
      </c>
      <c r="AH48" s="134">
        <v>781.58395327159201</v>
      </c>
      <c r="AI48" s="134">
        <v>696.39670409899304</v>
      </c>
      <c r="AJ48" s="134">
        <v>735.17975503465198</v>
      </c>
      <c r="AK48" s="89">
        <v>2839.5201112526101</v>
      </c>
      <c r="AL48" s="134">
        <v>693.41123532599602</v>
      </c>
      <c r="AM48" s="134">
        <v>705.61998229841606</v>
      </c>
      <c r="AN48" s="134">
        <v>687.10337131250355</v>
      </c>
      <c r="AO48" s="134">
        <v>365.43998587063243</v>
      </c>
      <c r="AP48" s="134">
        <v>664.06603620491944</v>
      </c>
      <c r="AQ48" s="354">
        <v>619.00645997357151</v>
      </c>
      <c r="AR48" s="134">
        <v>821.27683742040301</v>
      </c>
      <c r="AS48" s="354">
        <f t="shared" si="12"/>
        <v>971.1842264797499</v>
      </c>
      <c r="AT48" s="89">
        <v>2865.85748026382</v>
      </c>
      <c r="AU48" s="89">
        <v>2661.2506546223699</v>
      </c>
      <c r="AV48" s="134">
        <v>813.57645057915101</v>
      </c>
      <c r="AW48" s="134">
        <v>799.42811549152395</v>
      </c>
      <c r="AX48" s="134">
        <v>735.62466737591603</v>
      </c>
      <c r="AY48" s="134">
        <v>675.156118084063</v>
      </c>
      <c r="AZ48" s="89">
        <v>3023.7853515306601</v>
      </c>
      <c r="BA48" s="134">
        <v>839.53468720611795</v>
      </c>
      <c r="BB48" s="134">
        <v>879.8051515579009</v>
      </c>
      <c r="BC48" s="134">
        <v>870.52490692020808</v>
      </c>
      <c r="BD48" s="134">
        <v>827.59768004949808</v>
      </c>
      <c r="BE48" s="89">
        <v>3417.46242573372</v>
      </c>
      <c r="BG48" s="165">
        <f t="shared" si="9"/>
        <v>0.22578712964644243</v>
      </c>
      <c r="BH48" s="165"/>
      <c r="BI48" s="165">
        <f t="shared" si="10"/>
        <v>0.13019345900454793</v>
      </c>
      <c r="BJ48" s="126"/>
      <c r="BK48" s="224" t="b">
        <f t="shared" si="11"/>
        <v>1</v>
      </c>
    </row>
    <row r="49" spans="1:63" customFormat="1">
      <c r="A49" s="21" t="s">
        <v>132</v>
      </c>
      <c r="B49" s="336" t="s">
        <v>52</v>
      </c>
      <c r="C49" s="91">
        <v>-33</v>
      </c>
      <c r="D49" s="91">
        <v>-35</v>
      </c>
      <c r="E49" s="91">
        <v>-31</v>
      </c>
      <c r="F49" s="91">
        <v>-36</v>
      </c>
      <c r="G49" s="92">
        <f t="shared" si="8"/>
        <v>-135</v>
      </c>
      <c r="H49" s="91">
        <v>-39.392926010025199</v>
      </c>
      <c r="I49" s="91">
        <v>-41.149315261854902</v>
      </c>
      <c r="J49" s="91">
        <v>-40.133628319448903</v>
      </c>
      <c r="K49" s="91">
        <v>-48.011419470914902</v>
      </c>
      <c r="L49" s="92">
        <v>-168.68728906224399</v>
      </c>
      <c r="M49" s="135">
        <v>-41.8580554974533</v>
      </c>
      <c r="N49" s="135">
        <v>-56.230054650415994</v>
      </c>
      <c r="O49" s="135">
        <v>-69.492972693201082</v>
      </c>
      <c r="P49" s="135">
        <v>-80.03592030260711</v>
      </c>
      <c r="Q49" s="92">
        <v>-247.61700314367749</v>
      </c>
      <c r="R49" s="135">
        <v>-75.70706015546503</v>
      </c>
      <c r="S49" s="135">
        <v>-83.520461583766391</v>
      </c>
      <c r="T49" s="135">
        <v>-72.512949653639808</v>
      </c>
      <c r="U49" s="135">
        <v>-66.157798307999656</v>
      </c>
      <c r="V49" s="92">
        <v>-297.89826970087074</v>
      </c>
      <c r="W49" s="135">
        <v>-76.851958773237698</v>
      </c>
      <c r="X49" s="135">
        <v>-80.404046361948602</v>
      </c>
      <c r="Y49" s="135">
        <v>-79.244172340846404</v>
      </c>
      <c r="Z49" s="135">
        <v>-89.581288113302605</v>
      </c>
      <c r="AA49" s="92">
        <v>-326.08146558933498</v>
      </c>
      <c r="AB49" s="135">
        <v>-65.420965470775002</v>
      </c>
      <c r="AC49" s="135">
        <v>-74.010481587162104</v>
      </c>
      <c r="AD49" s="135">
        <v>-115.925310569939</v>
      </c>
      <c r="AE49" s="135">
        <v>-123.690921048596</v>
      </c>
      <c r="AF49" s="92">
        <v>-379.04767867647303</v>
      </c>
      <c r="AG49" s="135">
        <v>-114.454934901066</v>
      </c>
      <c r="AH49" s="135">
        <v>-128.10851627656601</v>
      </c>
      <c r="AI49" s="135">
        <v>-123.133983766751</v>
      </c>
      <c r="AJ49" s="135">
        <v>-125.54442894023053</v>
      </c>
      <c r="AK49" s="92">
        <v>-491.24186388461254</v>
      </c>
      <c r="AL49" s="135">
        <v>-122.0724073545579</v>
      </c>
      <c r="AM49" s="135">
        <v>-122.1199327280389</v>
      </c>
      <c r="AN49" s="135">
        <v>-103.16518543648385</v>
      </c>
      <c r="AO49" s="135">
        <v>-103.22531507419765</v>
      </c>
      <c r="AP49" s="135">
        <v>-108.8540935721164</v>
      </c>
      <c r="AQ49" s="355">
        <v>-108.56035484217142</v>
      </c>
      <c r="AR49" s="135">
        <v>-116.575585819127</v>
      </c>
      <c r="AS49" s="416">
        <f t="shared" si="12"/>
        <v>-116.57932933377194</v>
      </c>
      <c r="AT49" s="92">
        <v>-450.66727218228493</v>
      </c>
      <c r="AU49" s="92">
        <v>-450.48493197817993</v>
      </c>
      <c r="AV49" s="135">
        <v>-115.254857742128</v>
      </c>
      <c r="AW49" s="135">
        <v>-123.435804423055</v>
      </c>
      <c r="AX49" s="135">
        <v>-114.318452904464</v>
      </c>
      <c r="AY49" s="135">
        <v>-129.51337913520399</v>
      </c>
      <c r="AZ49" s="92">
        <v>-482.522494204851</v>
      </c>
      <c r="BA49" s="135">
        <v>-117.369912912511</v>
      </c>
      <c r="BB49" s="135">
        <v>-130.90380526765034</v>
      </c>
      <c r="BC49" s="135">
        <v>-134.93162167443728</v>
      </c>
      <c r="BD49" s="135">
        <v>-123.96473686252293</v>
      </c>
      <c r="BE49" s="519">
        <v>-507.17007671712156</v>
      </c>
      <c r="BG49" s="165">
        <f t="shared" si="9"/>
        <v>-4.2842232283111237E-2</v>
      </c>
      <c r="BH49" s="165"/>
      <c r="BI49" s="165">
        <f t="shared" si="10"/>
        <v>5.1080691176661697E-2</v>
      </c>
      <c r="BJ49" s="126"/>
      <c r="BK49" s="224" t="b">
        <f t="shared" si="11"/>
        <v>1</v>
      </c>
    </row>
    <row r="50" spans="1:63" customFormat="1">
      <c r="A50" s="21" t="s">
        <v>133</v>
      </c>
      <c r="B50" s="338" t="s">
        <v>54</v>
      </c>
      <c r="C50" s="61">
        <v>343</v>
      </c>
      <c r="D50" s="61">
        <v>427</v>
      </c>
      <c r="E50" s="61">
        <v>327</v>
      </c>
      <c r="F50" s="61">
        <v>391</v>
      </c>
      <c r="G50" s="89">
        <f t="shared" si="8"/>
        <v>1488</v>
      </c>
      <c r="H50" s="61">
        <v>378.81372079416298</v>
      </c>
      <c r="I50" s="61">
        <v>414.94846196957599</v>
      </c>
      <c r="J50" s="61">
        <v>448.09236142974902</v>
      </c>
      <c r="K50" s="61">
        <v>528.08843505786103</v>
      </c>
      <c r="L50" s="89">
        <v>1769.9429792513502</v>
      </c>
      <c r="M50" s="137">
        <v>400.371871815509</v>
      </c>
      <c r="N50" s="137">
        <v>477.75345546064403</v>
      </c>
      <c r="O50" s="137">
        <v>468.62653903734099</v>
      </c>
      <c r="P50" s="137">
        <v>548.65734398964503</v>
      </c>
      <c r="Q50" s="89">
        <v>1895.409210303141</v>
      </c>
      <c r="R50" s="137">
        <v>447.80754710945388</v>
      </c>
      <c r="S50" s="137">
        <v>486.72113228566559</v>
      </c>
      <c r="T50" s="137">
        <v>489.62294584565723</v>
      </c>
      <c r="U50" s="137">
        <v>512.37428425135511</v>
      </c>
      <c r="V50" s="89">
        <v>1936.5259094921348</v>
      </c>
      <c r="W50" s="137">
        <v>452.71371994269902</v>
      </c>
      <c r="X50" s="137">
        <v>496.216885613339</v>
      </c>
      <c r="Y50" s="137">
        <v>501.81623929288497</v>
      </c>
      <c r="Z50" s="137">
        <v>582.84864041646995</v>
      </c>
      <c r="AA50" s="89">
        <v>2033.5954852653899</v>
      </c>
      <c r="AB50" s="137">
        <v>356.28010405188598</v>
      </c>
      <c r="AC50" s="137">
        <v>550.80270141222297</v>
      </c>
      <c r="AD50" s="137">
        <v>459.36229386585001</v>
      </c>
      <c r="AE50" s="137">
        <v>513.02339624161903</v>
      </c>
      <c r="AF50" s="89">
        <v>1879.46849557158</v>
      </c>
      <c r="AG50" s="137">
        <v>511.90476394630298</v>
      </c>
      <c r="AH50" s="137">
        <v>653.47543699502603</v>
      </c>
      <c r="AI50" s="137">
        <v>573.26272033224097</v>
      </c>
      <c r="AJ50" s="137">
        <v>609.63532609442245</v>
      </c>
      <c r="AK50" s="89">
        <v>2348.2782473679968</v>
      </c>
      <c r="AL50" s="137">
        <v>571.33882797143815</v>
      </c>
      <c r="AM50" s="137">
        <v>583.50004957037709</v>
      </c>
      <c r="AN50" s="137">
        <v>583.93818587601993</v>
      </c>
      <c r="AO50" s="137">
        <v>262.21467079643492</v>
      </c>
      <c r="AP50" s="137">
        <v>555.21194263280313</v>
      </c>
      <c r="AQ50" s="354">
        <v>510.44610513139821</v>
      </c>
      <c r="AR50" s="137">
        <v>704.701251601276</v>
      </c>
      <c r="AS50" s="354">
        <f t="shared" si="12"/>
        <v>854.60489714598009</v>
      </c>
      <c r="AT50" s="89">
        <v>2415.1902080815403</v>
      </c>
      <c r="AU50" s="89">
        <v>2210.7657226441902</v>
      </c>
      <c r="AV50" s="137">
        <v>698.32159283702299</v>
      </c>
      <c r="AW50" s="137">
        <v>675.99231106846901</v>
      </c>
      <c r="AX50" s="137">
        <v>621.30621447145302</v>
      </c>
      <c r="AY50" s="137">
        <v>545.64273894885901</v>
      </c>
      <c r="AZ50" s="89">
        <v>2541.2628573257998</v>
      </c>
      <c r="BA50" s="137">
        <v>722.164774293606</v>
      </c>
      <c r="BB50" s="137">
        <v>748.90134629025067</v>
      </c>
      <c r="BC50" s="137">
        <v>735.59328524577165</v>
      </c>
      <c r="BD50" s="137">
        <v>703.63294318697308</v>
      </c>
      <c r="BE50" s="89">
        <v>2910.2923490166036</v>
      </c>
      <c r="BG50" s="165">
        <f t="shared" si="9"/>
        <v>0.28954880723322862</v>
      </c>
      <c r="BH50" s="165"/>
      <c r="BI50" s="165">
        <f t="shared" si="10"/>
        <v>0.14521500230760775</v>
      </c>
      <c r="BJ50" s="126"/>
      <c r="BK50" s="224" t="b">
        <f>ROUND(BE50,1)=ROUND((BA50+BB50+BC50+BD50),1)</f>
        <v>1</v>
      </c>
    </row>
    <row r="51" spans="1:63" customFormat="1">
      <c r="A51" s="21"/>
      <c r="B51" s="84"/>
      <c r="C51" s="84"/>
      <c r="D51" s="84"/>
      <c r="E51" s="84"/>
      <c r="F51" s="84"/>
      <c r="G51" s="84"/>
      <c r="H51" s="84"/>
      <c r="I51" s="84"/>
      <c r="J51" s="84"/>
      <c r="K51" s="84"/>
      <c r="L51" s="84"/>
      <c r="M51" s="131"/>
      <c r="N51" s="131"/>
      <c r="O51" s="131"/>
      <c r="P51" s="131"/>
      <c r="Q51" s="84"/>
      <c r="R51" s="131"/>
      <c r="S51" s="131"/>
      <c r="T51" s="131"/>
      <c r="U51" s="131"/>
      <c r="V51" s="84"/>
      <c r="W51" s="131"/>
      <c r="X51" s="131"/>
      <c r="Y51" s="131"/>
      <c r="Z51" s="131"/>
      <c r="AA51" s="131"/>
      <c r="AB51" s="131"/>
      <c r="AC51" s="131"/>
      <c r="AD51" s="131"/>
      <c r="AE51" s="131"/>
      <c r="AF51" s="131"/>
      <c r="AG51" s="131"/>
      <c r="AH51" s="131"/>
      <c r="AI51" s="131"/>
      <c r="AJ51" s="131"/>
      <c r="AK51" s="131"/>
      <c r="AL51" s="131"/>
      <c r="AM51" s="131"/>
      <c r="AN51" s="131"/>
      <c r="AO51" s="131"/>
      <c r="AP51" s="131"/>
      <c r="AR51" s="131"/>
      <c r="AU51" s="131"/>
      <c r="AV51" s="131"/>
      <c r="AW51" s="131"/>
      <c r="AX51" s="131"/>
      <c r="AY51" s="131"/>
      <c r="BA51" s="131"/>
      <c r="BB51" s="131"/>
      <c r="BC51" s="131"/>
      <c r="BG51" s="165"/>
      <c r="BH51" s="165"/>
      <c r="BI51" s="165"/>
      <c r="BJ51" s="126"/>
      <c r="BK51" s="224"/>
    </row>
    <row r="52" spans="1:63" customFormat="1" ht="16.5" thickBot="1">
      <c r="A52" s="21"/>
      <c r="B52" s="114" t="s">
        <v>134</v>
      </c>
      <c r="C52" s="99"/>
      <c r="D52" s="99"/>
      <c r="E52" s="99"/>
      <c r="F52" s="99"/>
      <c r="G52" s="99"/>
      <c r="H52" s="99"/>
      <c r="I52" s="99"/>
      <c r="J52" s="99"/>
      <c r="K52" s="99"/>
      <c r="L52" s="99"/>
      <c r="M52" s="141"/>
      <c r="N52" s="141"/>
      <c r="O52" s="141"/>
      <c r="P52" s="141"/>
      <c r="Q52" s="99"/>
      <c r="R52" s="141"/>
      <c r="S52" s="141"/>
      <c r="T52" s="141"/>
      <c r="U52" s="141"/>
      <c r="V52" s="99"/>
      <c r="W52" s="141"/>
      <c r="X52" s="141"/>
      <c r="Y52" s="141"/>
      <c r="Z52" s="141"/>
      <c r="AA52" s="141"/>
      <c r="AB52" s="141"/>
      <c r="AC52" s="141"/>
      <c r="AD52" s="141"/>
      <c r="AE52" s="141"/>
      <c r="AF52" s="141"/>
      <c r="AG52" s="141"/>
      <c r="AH52" s="141"/>
      <c r="AI52" s="141"/>
      <c r="AJ52" s="141"/>
      <c r="AK52" s="141"/>
      <c r="AL52" s="141"/>
      <c r="AM52" s="141"/>
      <c r="AN52" s="141"/>
      <c r="AO52" s="141"/>
      <c r="AP52" s="141"/>
      <c r="AQ52" s="99"/>
      <c r="AR52" s="141"/>
      <c r="AS52" s="417"/>
      <c r="AT52" s="99"/>
      <c r="AU52" s="141"/>
      <c r="AV52" s="141"/>
      <c r="AW52" s="141"/>
      <c r="AX52" s="141"/>
      <c r="AY52" s="141"/>
      <c r="AZ52" s="99"/>
      <c r="BA52" s="141"/>
      <c r="BB52" s="141"/>
      <c r="BC52" s="141"/>
      <c r="BD52" s="99"/>
      <c r="BE52" s="417"/>
      <c r="BG52" s="378"/>
      <c r="BH52" s="378"/>
      <c r="BI52" s="520"/>
      <c r="BJ52" s="378"/>
      <c r="BK52" s="378"/>
    </row>
    <row r="53" spans="1:63" customFormat="1">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8" t="str">
        <f>+$AM$13</f>
        <v>IFRS 17</v>
      </c>
      <c r="AN53" s="131"/>
      <c r="AO53" s="138" t="str">
        <f>+$AM$13</f>
        <v>IFRS 17</v>
      </c>
      <c r="AP53" s="131"/>
      <c r="AQ53" s="138"/>
      <c r="AR53" s="131"/>
      <c r="AS53" s="418" t="str">
        <f>+$AM$13</f>
        <v>IFRS 17</v>
      </c>
      <c r="AT53" s="131"/>
      <c r="AU53" s="138" t="s">
        <v>596</v>
      </c>
      <c r="AV53" s="131"/>
      <c r="AW53" s="131"/>
      <c r="AX53" s="131"/>
      <c r="AY53" s="131"/>
      <c r="AZ53" s="131"/>
      <c r="BA53" s="131"/>
      <c r="BB53" s="131"/>
      <c r="BC53" s="131"/>
      <c r="BD53" s="131"/>
      <c r="BE53" s="410"/>
      <c r="BG53" s="168"/>
      <c r="BH53" s="168"/>
      <c r="BI53" s="168"/>
      <c r="BJ53" s="126"/>
      <c r="BK53" s="224"/>
    </row>
    <row r="54" spans="1:63" customFormat="1" ht="25.5">
      <c r="A54" s="21"/>
      <c r="B54" s="340" t="s">
        <v>24</v>
      </c>
      <c r="C54" s="101" t="str">
        <f t="shared" ref="C54:L54" si="13">C$14</f>
        <v>Q1-15
Underlying</v>
      </c>
      <c r="D54" s="101" t="str">
        <f t="shared" si="13"/>
        <v>Q2-15
Underlying</v>
      </c>
      <c r="E54" s="101" t="str">
        <f t="shared" si="13"/>
        <v>Q3-15
Underlying</v>
      </c>
      <c r="F54" s="101" t="str">
        <f t="shared" si="13"/>
        <v>Q4-15
Underlying</v>
      </c>
      <c r="G54" s="101" t="str">
        <f t="shared" si="13"/>
        <v>FY-2015
Underlying</v>
      </c>
      <c r="H54" s="101" t="str">
        <f t="shared" si="13"/>
        <v>Q1-16
Underlying</v>
      </c>
      <c r="I54" s="101" t="str">
        <f t="shared" si="13"/>
        <v>Q2-16
Underlying</v>
      </c>
      <c r="J54" s="101" t="str">
        <f t="shared" si="13"/>
        <v>Q3-16
Underlying</v>
      </c>
      <c r="K54" s="101" t="str">
        <f t="shared" si="13"/>
        <v>Q4-16
Underlying</v>
      </c>
      <c r="L54" s="101" t="str">
        <f t="shared" si="13"/>
        <v>FY-2016
Underlying</v>
      </c>
      <c r="M54" s="138" t="s">
        <v>540</v>
      </c>
      <c r="N54" s="138" t="s">
        <v>541</v>
      </c>
      <c r="O54" s="138" t="s">
        <v>542</v>
      </c>
      <c r="P54" s="138" t="s">
        <v>543</v>
      </c>
      <c r="Q54" s="101" t="s">
        <v>544</v>
      </c>
      <c r="R54" s="138" t="s">
        <v>545</v>
      </c>
      <c r="S54" s="138" t="s">
        <v>546</v>
      </c>
      <c r="T54" s="138" t="s">
        <v>547</v>
      </c>
      <c r="U54" s="138" t="s">
        <v>548</v>
      </c>
      <c r="V54" s="101" t="s">
        <v>549</v>
      </c>
      <c r="W54" s="138" t="s">
        <v>550</v>
      </c>
      <c r="X54" s="138" t="s">
        <v>551</v>
      </c>
      <c r="Y54" s="138" t="s">
        <v>552</v>
      </c>
      <c r="Z54" s="138" t="s">
        <v>553</v>
      </c>
      <c r="AA54" s="138" t="s">
        <v>554</v>
      </c>
      <c r="AB54" s="138" t="s">
        <v>555</v>
      </c>
      <c r="AC54" s="138" t="s">
        <v>556</v>
      </c>
      <c r="AD54" s="138" t="s">
        <v>557</v>
      </c>
      <c r="AE54" s="138" t="s">
        <v>558</v>
      </c>
      <c r="AF54" s="138" t="s">
        <v>559</v>
      </c>
      <c r="AG54" s="138" t="s">
        <v>560</v>
      </c>
      <c r="AH54" s="138" t="s">
        <v>561</v>
      </c>
      <c r="AI54" s="138" t="s">
        <v>562</v>
      </c>
      <c r="AJ54" s="138" t="s">
        <v>563</v>
      </c>
      <c r="AK54" s="138" t="s">
        <v>564</v>
      </c>
      <c r="AL54" s="138" t="s">
        <v>565</v>
      </c>
      <c r="AM54" s="138" t="str">
        <f>AM$14</f>
        <v>Q1-22
Underlying</v>
      </c>
      <c r="AN54" s="138" t="s">
        <v>572</v>
      </c>
      <c r="AO54" s="138" t="str">
        <f>AO$14</f>
        <v>Q2-22
Underlying</v>
      </c>
      <c r="AP54" s="138" t="s">
        <v>577</v>
      </c>
      <c r="AQ54" s="138" t="str">
        <f>AQ$14</f>
        <v>Q3-22
Underlying</v>
      </c>
      <c r="AR54" s="138" t="s">
        <v>602</v>
      </c>
      <c r="AS54" s="418" t="s">
        <v>602</v>
      </c>
      <c r="AT54" s="138" t="s">
        <v>603</v>
      </c>
      <c r="AU54" s="138" t="s">
        <v>609</v>
      </c>
      <c r="AV54" s="138" t="s">
        <v>607</v>
      </c>
      <c r="AW54" s="138" t="s">
        <v>616</v>
      </c>
      <c r="AX54" s="138" t="s">
        <v>622</v>
      </c>
      <c r="AY54" s="138" t="s">
        <v>630</v>
      </c>
      <c r="AZ54" s="138" t="s">
        <v>631</v>
      </c>
      <c r="BA54" s="138" t="s">
        <v>649</v>
      </c>
      <c r="BB54" s="138" t="s">
        <v>651</v>
      </c>
      <c r="BC54" s="138" t="s">
        <v>665</v>
      </c>
      <c r="BD54" s="138" t="str">
        <f>BD$14</f>
        <v>Q4-24
Underlying</v>
      </c>
      <c r="BE54" s="418" t="str">
        <f t="shared" ref="BE54" si="14">BE$14</f>
        <v>FY-2024
Underlying</v>
      </c>
      <c r="BG54" s="379" t="str">
        <f>LEFT($AY:$AY,2)&amp;"/"&amp;LEFT(BD:BD,2)</f>
        <v>Q4/Q4</v>
      </c>
      <c r="BH54" s="379"/>
      <c r="BI54" s="379" t="str">
        <f>LEFT($AK:$AK,2)&amp;"/"&amp;LEFT(BE:BE,2)</f>
        <v>FY/FY</v>
      </c>
      <c r="BJ54" s="126"/>
      <c r="BK54" s="224"/>
    </row>
    <row r="55" spans="1:63" customFormat="1">
      <c r="A55" s="21"/>
      <c r="B55" s="334"/>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10"/>
      <c r="AT55" s="131"/>
      <c r="AU55" s="131"/>
      <c r="AV55" s="131"/>
      <c r="AW55" s="131"/>
      <c r="AX55" s="131"/>
      <c r="AY55" s="131"/>
      <c r="AZ55" s="131"/>
      <c r="BA55" s="131"/>
      <c r="BB55" s="131"/>
      <c r="BC55" s="131"/>
      <c r="BD55" s="131"/>
      <c r="BE55" s="410"/>
      <c r="BG55" s="348"/>
      <c r="BH55" s="348"/>
      <c r="BI55" s="348"/>
      <c r="BJ55" s="126"/>
      <c r="BK55" s="224"/>
    </row>
    <row r="56" spans="1:63" customFormat="1">
      <c r="A56" s="21" t="s">
        <v>135</v>
      </c>
      <c r="B56" s="335" t="s">
        <v>26</v>
      </c>
      <c r="C56" s="60">
        <v>566</v>
      </c>
      <c r="D56" s="60">
        <v>541</v>
      </c>
      <c r="E56" s="60">
        <v>556</v>
      </c>
      <c r="F56" s="60">
        <v>526</v>
      </c>
      <c r="G56" s="61">
        <f t="shared" ref="G56:G68" si="15">SUM(C56:F56)</f>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701.28322066789701</v>
      </c>
      <c r="AD56" s="139">
        <v>610.21552326533799</v>
      </c>
      <c r="AE56" s="139">
        <v>734.469475535632</v>
      </c>
      <c r="AF56" s="61">
        <v>2556.88453555367</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7">
        <v>538.01618704940904</v>
      </c>
      <c r="AR56" s="139">
        <v>909.60287297233003</v>
      </c>
      <c r="AS56" s="287">
        <f>AU56-AM56-AO56-AQ56</f>
        <v>988.27562172787009</v>
      </c>
      <c r="AT56" s="89">
        <v>2899.9901293256298</v>
      </c>
      <c r="AU56" s="89">
        <v>2276.3966633803602</v>
      </c>
      <c r="AV56" s="139">
        <v>711.35783705261099</v>
      </c>
      <c r="AW56" s="139">
        <v>667.778122108292</v>
      </c>
      <c r="AX56" s="139">
        <v>642.54372271361296</v>
      </c>
      <c r="AY56" s="139">
        <v>521.08259526849099</v>
      </c>
      <c r="AZ56" s="61">
        <v>2542.7622771430101</v>
      </c>
      <c r="BA56" s="139">
        <v>722.01901565210096</v>
      </c>
      <c r="BB56" s="139">
        <v>773.55567224183903</v>
      </c>
      <c r="BC56" s="139">
        <v>634.86536281183396</v>
      </c>
      <c r="BD56" s="139">
        <v>714.63228930687399</v>
      </c>
      <c r="BE56" s="61">
        <v>2845.0723400126499</v>
      </c>
      <c r="BG56" s="165">
        <f t="shared" ref="BG56:BG68" si="16">IF(ISERROR($BD56/AY56),"ns",IF($BD56/AY56&gt;200%,"x"&amp;(ROUND($BD56/AY56,1)),IF($BD56/AY56&lt;0,"ns",$BD56/AY56-1)))</f>
        <v>0.37143764884078556</v>
      </c>
      <c r="BH56" s="165"/>
      <c r="BI56" s="165">
        <f t="shared" ref="BI56:BI68" si="17">IF(ISERROR($BE56/AZ56),"ns",IF($BE56/AZ56&gt;200%,"x"&amp;(ROUND($BE56/AZ56,1)),IF($BE56/AZ56&lt;0,"ns",$BE56/AZ56-1)))</f>
        <v>0.11889041519418342</v>
      </c>
      <c r="BJ56" s="126"/>
      <c r="BK56" s="224" t="b">
        <f>ROUND(BE56,1)=ROUND((BA56+BB56+BC56+BD56),1)</f>
        <v>1</v>
      </c>
    </row>
    <row r="57" spans="1:63" customFormat="1">
      <c r="A57" s="21" t="s">
        <v>136</v>
      </c>
      <c r="B57" s="336" t="s">
        <v>28</v>
      </c>
      <c r="C57" s="97">
        <v>-216</v>
      </c>
      <c r="D57" s="97">
        <v>-152</v>
      </c>
      <c r="E57" s="97">
        <v>-149</v>
      </c>
      <c r="F57" s="97">
        <v>-144</v>
      </c>
      <c r="G57" s="102">
        <f t="shared" si="15"/>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-247.48086667118602</v>
      </c>
      <c r="AC57" s="91">
        <v>-166.956210105211</v>
      </c>
      <c r="AD57" s="91">
        <v>-167.56263489540399</v>
      </c>
      <c r="AE57" s="91">
        <v>-179.23790182259901</v>
      </c>
      <c r="AF57" s="92">
        <v>-761.23761349440099</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2">
        <v>-89.544972013665983</v>
      </c>
      <c r="AR57" s="91">
        <v>-168.980957726573</v>
      </c>
      <c r="AS57" s="414">
        <f t="shared" ref="AS57:AS68" si="18">AU57-AM57-AO57-AQ57</f>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s="91">
        <v>-76.603154826927806</v>
      </c>
      <c r="BE57" s="519">
        <v>-340.59619302656898</v>
      </c>
      <c r="BG57" s="165">
        <f t="shared" si="16"/>
        <v>2.7241946213741208E-2</v>
      </c>
      <c r="BH57" s="165"/>
      <c r="BI57" s="165">
        <f t="shared" si="17"/>
        <v>9.3059607280034928E-2</v>
      </c>
      <c r="BJ57" s="126"/>
      <c r="BK57" s="224" t="b">
        <f t="shared" ref="BK57:BK68" si="19">ROUND(BE57,1)=ROUND((BA57+BB57+BC57+BD57),1)</f>
        <v>1</v>
      </c>
    </row>
    <row r="58" spans="1:63" customFormat="1">
      <c r="A58" s="21" t="s">
        <v>137</v>
      </c>
      <c r="B58" s="335" t="s">
        <v>32</v>
      </c>
      <c r="C58" s="60">
        <v>350</v>
      </c>
      <c r="D58" s="60">
        <v>389</v>
      </c>
      <c r="E58" s="60">
        <v>407</v>
      </c>
      <c r="F58" s="60">
        <v>382</v>
      </c>
      <c r="G58" s="61">
        <f t="shared" si="15"/>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263.43544941361097</v>
      </c>
      <c r="AC58" s="139">
        <v>534.32701056268593</v>
      </c>
      <c r="AD58" s="139">
        <v>442.65288836993398</v>
      </c>
      <c r="AE58" s="139">
        <v>555.23157371303205</v>
      </c>
      <c r="AF58" s="61">
        <v>1795.6469220592599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7">
        <v>448.47121503574806</v>
      </c>
      <c r="AR58" s="139">
        <v>740.62191524575906</v>
      </c>
      <c r="AS58" s="287">
        <f t="shared" si="18"/>
        <v>962.00102727651995</v>
      </c>
      <c r="AT58" s="89">
        <v>2114.19520751047</v>
      </c>
      <c r="AU58" s="89">
        <v>2021.1281048404301</v>
      </c>
      <c r="AV58" s="139">
        <v>629.60715997318198</v>
      </c>
      <c r="AW58" s="139">
        <v>593.42417635032905</v>
      </c>
      <c r="AX58" s="139">
        <v>561.62110284759206</v>
      </c>
      <c r="AY58" s="139">
        <v>446.51091806111498</v>
      </c>
      <c r="AZ58" s="61">
        <v>2231.1633572322198</v>
      </c>
      <c r="BA58" s="139">
        <v>630.61923919965602</v>
      </c>
      <c r="BB58" s="139">
        <v>686.02053659786304</v>
      </c>
      <c r="BC58" s="139">
        <v>549.80723670861198</v>
      </c>
      <c r="BD58" s="139">
        <v>638.02913447994604</v>
      </c>
      <c r="BE58" s="61">
        <v>2504.47614698608</v>
      </c>
      <c r="BG58" s="165">
        <f t="shared" si="16"/>
        <v>0.42892168740343672</v>
      </c>
      <c r="BH58" s="165"/>
      <c r="BI58" s="165">
        <f t="shared" si="17"/>
        <v>0.12249788383621873</v>
      </c>
      <c r="BJ58" s="126"/>
      <c r="BK58" s="224" t="b">
        <f t="shared" si="19"/>
        <v>1</v>
      </c>
    </row>
    <row r="59" spans="1:63" customFormat="1">
      <c r="A59" s="21" t="s">
        <v>138</v>
      </c>
      <c r="B59" s="336" t="s">
        <v>34</v>
      </c>
      <c r="C59" s="97">
        <v>0</v>
      </c>
      <c r="D59" s="97">
        <v>66</v>
      </c>
      <c r="E59" s="97">
        <v>-66</v>
      </c>
      <c r="F59" s="97">
        <v>0</v>
      </c>
      <c r="G59" s="102">
        <f t="shared" si="15"/>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4.9996172622481936</v>
      </c>
      <c r="AD59" s="91">
        <v>0.4493855702942966</v>
      </c>
      <c r="AE59" s="91">
        <v>1.6296864660931973</v>
      </c>
      <c r="AF59" s="92">
        <v>0.20094133651857779</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2">
        <v>0.30801326135731477</v>
      </c>
      <c r="AR59" s="91">
        <v>-1.16915727084742</v>
      </c>
      <c r="AS59" s="414">
        <f t="shared" si="18"/>
        <v>-1.2561572708474249</v>
      </c>
      <c r="AT59" s="429">
        <v>-1.0707968377272501</v>
      </c>
      <c r="AU59" s="429">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s="91">
        <v>-5.5290444561368401</v>
      </c>
      <c r="BE59" s="519">
        <v>-4.20341839651232</v>
      </c>
      <c r="BG59" s="165" t="str">
        <f t="shared" si="16"/>
        <v>ns</v>
      </c>
      <c r="BH59" s="165"/>
      <c r="BI59" s="165" t="str">
        <f t="shared" si="17"/>
        <v>ns</v>
      </c>
      <c r="BJ59" s="126"/>
      <c r="BK59" s="224" t="b">
        <f t="shared" si="19"/>
        <v>1</v>
      </c>
    </row>
    <row r="60" spans="1:63" customFormat="1">
      <c r="A60" s="21" t="s">
        <v>139</v>
      </c>
      <c r="B60" s="336" t="s">
        <v>38</v>
      </c>
      <c r="C60" s="97">
        <v>0</v>
      </c>
      <c r="D60" s="97">
        <v>0</v>
      </c>
      <c r="E60" s="97">
        <v>0</v>
      </c>
      <c r="F60" s="97">
        <v>0</v>
      </c>
      <c r="G60" s="102">
        <f t="shared" si="15"/>
        <v>0</v>
      </c>
      <c r="H60" s="97">
        <v>4.6879482881740801E-4</v>
      </c>
      <c r="I60" s="97">
        <v>-4.2875860662619503E-3</v>
      </c>
      <c r="J60" s="72">
        <v>1.20598046123519E-4</v>
      </c>
      <c r="K60" s="72">
        <v>-6.3794484313971197E-3</v>
      </c>
      <c r="L60" s="102">
        <v>-1.0077641622718099E-2</v>
      </c>
      <c r="M60" s="136">
        <v>-3.3448137522940698E-3</v>
      </c>
      <c r="N60" s="136">
        <v>-1.6382489336170601E-3</v>
      </c>
      <c r="O60" s="136">
        <v>-1.74849071758217E-3</v>
      </c>
      <c r="P60" s="136">
        <v>2.3084108906937199E-4</v>
      </c>
      <c r="Q60" s="102">
        <v>-6.5007123144239396E-3</v>
      </c>
      <c r="R60" s="136">
        <v>9.6365832822289097E-4</v>
      </c>
      <c r="S60" s="136">
        <v>1.4615758812722101E-3</v>
      </c>
      <c r="T60" s="136">
        <v>-7.5631253620304104E-4</v>
      </c>
      <c r="U60" s="136">
        <v>1.2036981218298E-2</v>
      </c>
      <c r="V60" s="102">
        <v>1.3705902891590099E-2</v>
      </c>
      <c r="W60" s="136">
        <v>-1.0565792024203799E-3</v>
      </c>
      <c r="X60" s="136">
        <v>6.0684690233347299E-4</v>
      </c>
      <c r="Y60" s="136">
        <v>-4.5502676999276404E-3</v>
      </c>
      <c r="Z60" s="136">
        <v>5.0000000000236496E-3</v>
      </c>
      <c r="AA60" s="102">
        <v>9.0949470177292794E-15</v>
      </c>
      <c r="AB60" s="136">
        <v>0</v>
      </c>
      <c r="AC60" s="136">
        <v>9.9999999998289001E-4</v>
      </c>
      <c r="AD60" s="136">
        <v>-9.9999999999494092E-4</v>
      </c>
      <c r="AE60" s="136">
        <v>7.5033312896266599E-15</v>
      </c>
      <c r="AF60" s="102">
        <v>-4.5474735088646397E-15</v>
      </c>
      <c r="AG60" s="136">
        <v>2.2737367544323199E-15</v>
      </c>
      <c r="AH60" s="136">
        <v>3.6379788070917099E-15</v>
      </c>
      <c r="AI60" s="136">
        <v>-2.99999999997726E-3</v>
      </c>
      <c r="AJ60" s="136">
        <v>2.9999997928753098E-3</v>
      </c>
      <c r="AK60" s="102">
        <v>-2.0711013348773101E-10</v>
      </c>
      <c r="AL60" s="136">
        <v>9.999999999934059E-4</v>
      </c>
      <c r="AM60" s="136">
        <v>1E-3</v>
      </c>
      <c r="AN60" s="136">
        <v>-2.00000000002433E-3</v>
      </c>
      <c r="AO60" s="136">
        <v>-1E-3</v>
      </c>
      <c r="AP60" s="136">
        <v>1.0000000000745799E-3</v>
      </c>
      <c r="AQ60" s="286">
        <v>0</v>
      </c>
      <c r="AR60" s="136">
        <v>-6.1845639720559099E-14</v>
      </c>
      <c r="AS60" s="286">
        <f t="shared" si="18"/>
        <v>0</v>
      </c>
      <c r="AT60" s="92">
        <v>-5.0931703299284001E-14</v>
      </c>
      <c r="AU60" s="92">
        <v>0</v>
      </c>
      <c r="AV60" s="136">
        <v>0</v>
      </c>
      <c r="AW60" s="136">
        <v>0</v>
      </c>
      <c r="AX60" s="136">
        <v>0</v>
      </c>
      <c r="AY60" s="136">
        <v>0</v>
      </c>
      <c r="AZ60" s="102">
        <v>0</v>
      </c>
      <c r="BA60" s="136">
        <v>0</v>
      </c>
      <c r="BB60" s="136">
        <v>0</v>
      </c>
      <c r="BC60" s="136">
        <v>0</v>
      </c>
      <c r="BD60" s="136">
        <v>0</v>
      </c>
      <c r="BE60" s="63">
        <v>0</v>
      </c>
      <c r="BG60" s="165" t="str">
        <f t="shared" si="16"/>
        <v>ns</v>
      </c>
      <c r="BH60" s="165"/>
      <c r="BI60" s="165" t="str">
        <f t="shared" si="17"/>
        <v>ns</v>
      </c>
      <c r="BJ60" s="126"/>
      <c r="BK60" s="224" t="b">
        <f t="shared" si="19"/>
        <v>1</v>
      </c>
    </row>
    <row r="61" spans="1:63" customFormat="1">
      <c r="A61" s="21" t="s">
        <v>140</v>
      </c>
      <c r="B61" s="336" t="s">
        <v>40</v>
      </c>
      <c r="C61" s="97">
        <v>0</v>
      </c>
      <c r="D61" s="97">
        <v>0</v>
      </c>
      <c r="E61" s="97">
        <v>0</v>
      </c>
      <c r="F61" s="97">
        <v>-5</v>
      </c>
      <c r="G61" s="102">
        <f t="shared" si="15"/>
        <v>-5</v>
      </c>
      <c r="H61" s="97">
        <v>0</v>
      </c>
      <c r="I61" s="97">
        <v>-1.4E-2</v>
      </c>
      <c r="J61" s="72">
        <v>-8.0000000000000002E-3</v>
      </c>
      <c r="K61" s="72">
        <v>-2.0790000000000002</v>
      </c>
      <c r="L61" s="102">
        <v>-2.101</v>
      </c>
      <c r="M61" s="136">
        <v>-4.0000000000000001E-3</v>
      </c>
      <c r="N61" s="136">
        <v>-3.6805259474850501E-4</v>
      </c>
      <c r="O61" s="136">
        <v>-2.39910532740128E-2</v>
      </c>
      <c r="P61" s="136">
        <v>4.4005818611285101E-2</v>
      </c>
      <c r="Q61" s="102">
        <v>1.56467127425238E-2</v>
      </c>
      <c r="R61" s="136">
        <v>-4.3999999999999997E-2</v>
      </c>
      <c r="S61" s="136">
        <v>0</v>
      </c>
      <c r="T61" s="136">
        <v>-2</v>
      </c>
      <c r="U61" s="136">
        <v>-0.8</v>
      </c>
      <c r="V61" s="102">
        <v>-2.8439999999999999</v>
      </c>
      <c r="W61" s="136">
        <v>0</v>
      </c>
      <c r="X61" s="136">
        <v>0</v>
      </c>
      <c r="Y61" s="136">
        <v>-8.8853935128981494E-3</v>
      </c>
      <c r="Z61" s="136">
        <v>-2.1007041914666001E-3</v>
      </c>
      <c r="AA61" s="102">
        <v>-1.0986097704364799E-2</v>
      </c>
      <c r="AB61" s="136">
        <v>0</v>
      </c>
      <c r="AC61" s="136">
        <v>-0.13065383316437601</v>
      </c>
      <c r="AD61" s="136">
        <v>-3.2340994641892299E-3</v>
      </c>
      <c r="AE61" s="136">
        <v>4.8565305510763603E-3</v>
      </c>
      <c r="AF61" s="102">
        <v>-0.129031402077489</v>
      </c>
      <c r="AG61" s="136">
        <v>0.98399999999999999</v>
      </c>
      <c r="AH61" s="136">
        <v>-1.2927382844175399</v>
      </c>
      <c r="AI61" s="136">
        <v>-0.145003889096328</v>
      </c>
      <c r="AJ61" s="136">
        <v>-0.254001099738346</v>
      </c>
      <c r="AK61" s="102">
        <v>-0.70774327325221298</v>
      </c>
      <c r="AL61" s="136">
        <v>0.20599999999999999</v>
      </c>
      <c r="AM61" s="136">
        <v>0.20599999999999999</v>
      </c>
      <c r="AN61" s="136">
        <v>-0.17799999999999999</v>
      </c>
      <c r="AO61" s="136">
        <v>-0.17799999999999999</v>
      </c>
      <c r="AP61" s="136">
        <v>1E-3</v>
      </c>
      <c r="AQ61" s="286">
        <v>1.0000000000000009E-3</v>
      </c>
      <c r="AR61" s="136">
        <v>0.13200000000000001</v>
      </c>
      <c r="AS61" s="286">
        <f t="shared" si="18"/>
        <v>0.11399999999999999</v>
      </c>
      <c r="AT61" s="96">
        <v>0.161</v>
      </c>
      <c r="AU61" s="96">
        <v>0.14299999999999999</v>
      </c>
      <c r="AV61" s="136">
        <v>0</v>
      </c>
      <c r="AW61" s="136">
        <v>0</v>
      </c>
      <c r="AX61" s="136">
        <v>5.0000000000000001E-3</v>
      </c>
      <c r="AY61" s="136">
        <v>-1.2082563591603901E-2</v>
      </c>
      <c r="AZ61" s="102">
        <v>-7.0825635916038996E-3</v>
      </c>
      <c r="BA61" s="136">
        <v>-1E-3</v>
      </c>
      <c r="BB61" s="136">
        <v>-5.31343096483865E-3</v>
      </c>
      <c r="BC61" s="136">
        <v>3.9969977736437796E-3</v>
      </c>
      <c r="BD61" s="136">
        <v>-1.0009395701910701E-3</v>
      </c>
      <c r="BE61" s="63">
        <v>-3.3173727613859398E-3</v>
      </c>
      <c r="BG61" s="165">
        <f t="shared" si="16"/>
        <v>-0.91715834453487854</v>
      </c>
      <c r="BH61" s="165"/>
      <c r="BI61" s="165">
        <f t="shared" si="17"/>
        <v>-0.53161412270006947</v>
      </c>
      <c r="BJ61" s="126"/>
      <c r="BK61" s="224" t="b">
        <f t="shared" si="19"/>
        <v>1</v>
      </c>
    </row>
    <row r="62" spans="1:63" customFormat="1">
      <c r="A62" s="21" t="s">
        <v>141</v>
      </c>
      <c r="B62" s="336" t="s">
        <v>42</v>
      </c>
      <c r="C62" s="97">
        <v>0</v>
      </c>
      <c r="D62" s="97">
        <v>0</v>
      </c>
      <c r="E62" s="97">
        <v>0</v>
      </c>
      <c r="F62" s="97">
        <v>0</v>
      </c>
      <c r="G62" s="102">
        <f t="shared" si="15"/>
        <v>0</v>
      </c>
      <c r="H62" s="97">
        <v>0</v>
      </c>
      <c r="I62" s="97">
        <v>0</v>
      </c>
      <c r="J62" s="72">
        <v>0</v>
      </c>
      <c r="K62" s="72">
        <v>0</v>
      </c>
      <c r="L62" s="102">
        <v>0</v>
      </c>
      <c r="M62" s="136">
        <v>0</v>
      </c>
      <c r="N62" s="136">
        <v>0</v>
      </c>
      <c r="O62" s="136">
        <v>0</v>
      </c>
      <c r="P62" s="136">
        <v>0</v>
      </c>
      <c r="Q62" s="102">
        <v>0</v>
      </c>
      <c r="R62" s="136">
        <v>0</v>
      </c>
      <c r="S62" s="136">
        <v>0</v>
      </c>
      <c r="T62" s="136">
        <v>0</v>
      </c>
      <c r="U62" s="136">
        <v>0</v>
      </c>
      <c r="V62" s="102">
        <v>0</v>
      </c>
      <c r="W62" s="136">
        <v>0</v>
      </c>
      <c r="X62" s="136">
        <v>0</v>
      </c>
      <c r="Y62" s="136">
        <v>0</v>
      </c>
      <c r="Z62" s="136">
        <v>0</v>
      </c>
      <c r="AA62" s="102">
        <v>0</v>
      </c>
      <c r="AB62" s="136">
        <v>0</v>
      </c>
      <c r="AC62" s="136">
        <v>0</v>
      </c>
      <c r="AD62" s="136">
        <v>0</v>
      </c>
      <c r="AE62" s="136">
        <v>0</v>
      </c>
      <c r="AF62" s="102">
        <v>0</v>
      </c>
      <c r="AG62" s="136">
        <v>0</v>
      </c>
      <c r="AH62" s="136">
        <v>0</v>
      </c>
      <c r="AI62" s="136">
        <v>0</v>
      </c>
      <c r="AJ62" s="136">
        <v>0</v>
      </c>
      <c r="AK62" s="102">
        <v>0</v>
      </c>
      <c r="AL62" s="136">
        <v>0</v>
      </c>
      <c r="AM62" s="136">
        <v>0</v>
      </c>
      <c r="AN62" s="136">
        <v>0</v>
      </c>
      <c r="AO62" s="136">
        <v>0</v>
      </c>
      <c r="AP62" s="136">
        <v>0</v>
      </c>
      <c r="AQ62" s="286">
        <v>0</v>
      </c>
      <c r="AR62" s="136">
        <v>0</v>
      </c>
      <c r="AS62" s="286">
        <f t="shared" si="18"/>
        <v>0</v>
      </c>
      <c r="AT62" s="92">
        <v>0</v>
      </c>
      <c r="AU62" s="92">
        <v>0</v>
      </c>
      <c r="AV62" s="136">
        <v>0</v>
      </c>
      <c r="AW62" s="136">
        <v>0</v>
      </c>
      <c r="AX62" s="136">
        <v>0</v>
      </c>
      <c r="AY62" s="136">
        <v>0</v>
      </c>
      <c r="AZ62" s="102">
        <v>0</v>
      </c>
      <c r="BA62" s="136">
        <v>0</v>
      </c>
      <c r="BB62" s="136">
        <v>0</v>
      </c>
      <c r="BC62" s="136">
        <v>0</v>
      </c>
      <c r="BD62" s="136">
        <v>0</v>
      </c>
      <c r="BE62" s="63">
        <v>0</v>
      </c>
      <c r="BG62" s="165" t="str">
        <f t="shared" si="16"/>
        <v>ns</v>
      </c>
      <c r="BH62" s="165"/>
      <c r="BI62" s="165" t="str">
        <f t="shared" si="17"/>
        <v>ns</v>
      </c>
      <c r="BJ62" s="126"/>
      <c r="BK62" s="224" t="b">
        <f t="shared" si="19"/>
        <v>1</v>
      </c>
    </row>
    <row r="63" spans="1:63" customFormat="1">
      <c r="A63" s="21" t="s">
        <v>142</v>
      </c>
      <c r="B63" s="335" t="s">
        <v>44</v>
      </c>
      <c r="C63" s="60">
        <v>350</v>
      </c>
      <c r="D63" s="60">
        <v>455</v>
      </c>
      <c r="E63" s="60">
        <v>341</v>
      </c>
      <c r="F63" s="60">
        <v>377</v>
      </c>
      <c r="G63" s="61">
        <f t="shared" si="15"/>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256.55770145149398</v>
      </c>
      <c r="AC63" s="139">
        <v>539.19697399177005</v>
      </c>
      <c r="AD63" s="139">
        <v>443.09803984076501</v>
      </c>
      <c r="AE63" s="139">
        <v>556.86611670967602</v>
      </c>
      <c r="AF63" s="61">
        <v>1795.7188319937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7">
        <v>448.78022829710494</v>
      </c>
      <c r="AR63" s="139">
        <v>739.58475797491099</v>
      </c>
      <c r="AS63" s="287">
        <f t="shared" si="18"/>
        <v>960.85887000567004</v>
      </c>
      <c r="AT63" s="89">
        <v>2113.28541067274</v>
      </c>
      <c r="AU63" s="89">
        <v>2020.1133080027</v>
      </c>
      <c r="AV63" s="139">
        <v>630.942062849443</v>
      </c>
      <c r="AW63" s="139">
        <v>593.36060759334805</v>
      </c>
      <c r="AX63" s="139">
        <v>561.42621671679206</v>
      </c>
      <c r="AY63" s="139">
        <v>446.81957588086601</v>
      </c>
      <c r="AZ63" s="61">
        <v>2232.5484630404499</v>
      </c>
      <c r="BA63" s="139">
        <v>630.52776485003506</v>
      </c>
      <c r="BB63" s="139">
        <v>687.71895022957494</v>
      </c>
      <c r="BC63" s="139">
        <v>549.52360705295496</v>
      </c>
      <c r="BD63" s="139">
        <v>632.49908908423902</v>
      </c>
      <c r="BE63" s="61">
        <v>2500.2694112168001</v>
      </c>
      <c r="BG63" s="165">
        <f t="shared" si="16"/>
        <v>0.41555814298718219</v>
      </c>
      <c r="BH63" s="165"/>
      <c r="BI63" s="165">
        <f t="shared" si="17"/>
        <v>0.11991719445666504</v>
      </c>
      <c r="BJ63" s="126"/>
      <c r="BK63" s="224" t="b">
        <f t="shared" si="19"/>
        <v>1</v>
      </c>
    </row>
    <row r="64" spans="1:63" customFormat="1">
      <c r="A64" s="21" t="s">
        <v>143</v>
      </c>
      <c r="B64" s="336" t="s">
        <v>46</v>
      </c>
      <c r="C64" s="97">
        <v>-129</v>
      </c>
      <c r="D64" s="97">
        <v>-162</v>
      </c>
      <c r="E64" s="97">
        <v>-130</v>
      </c>
      <c r="F64" s="97">
        <v>-103</v>
      </c>
      <c r="G64" s="102">
        <f t="shared" si="15"/>
        <v>-524</v>
      </c>
      <c r="H64" s="97">
        <v>-109.045588796994</v>
      </c>
      <c r="I64" s="97">
        <v>-98.835412547977398</v>
      </c>
      <c r="J64" s="72">
        <v>-80.878740306661001</v>
      </c>
      <c r="K64" s="72">
        <v>-113.80631897979799</v>
      </c>
      <c r="L64" s="102">
        <v>-402.56606063142999</v>
      </c>
      <c r="M64" s="136">
        <v>-119.910195779437</v>
      </c>
      <c r="N64" s="136">
        <v>-11.8768431304737</v>
      </c>
      <c r="O64" s="136">
        <v>-45.1186529155014</v>
      </c>
      <c r="P64" s="136">
        <v>-61.081959679783012</v>
      </c>
      <c r="Q64" s="102">
        <v>-237.98765150519603</v>
      </c>
      <c r="R64" s="136">
        <v>-120.42318062587201</v>
      </c>
      <c r="S64" s="136">
        <v>-52.464369366185501</v>
      </c>
      <c r="T64" s="136">
        <v>-158.84940870038099</v>
      </c>
      <c r="U64" s="136">
        <v>-122.36655609831099</v>
      </c>
      <c r="V64" s="102">
        <v>-454.10351479075001</v>
      </c>
      <c r="W64" s="136">
        <v>-111.558601288866</v>
      </c>
      <c r="X64" s="136">
        <v>-144.90798021565999</v>
      </c>
      <c r="Y64" s="136">
        <v>-153.07157332829399</v>
      </c>
      <c r="Z64" s="136">
        <v>-130.98009797432599</v>
      </c>
      <c r="AA64" s="102">
        <v>-540.51825280714502</v>
      </c>
      <c r="AB64" s="136">
        <v>-51.945076406418401</v>
      </c>
      <c r="AC64" s="136">
        <v>-151.50983442098999</v>
      </c>
      <c r="AD64" s="136">
        <v>-99.524468024549606</v>
      </c>
      <c r="AE64" s="136">
        <v>-205.62492718935798</v>
      </c>
      <c r="AF64" s="102">
        <v>-508.60430604131597</v>
      </c>
      <c r="AG64" s="136">
        <v>-77.360779325368497</v>
      </c>
      <c r="AH64" s="136">
        <v>-123.772518423059</v>
      </c>
      <c r="AI64" s="136">
        <v>-64.081480322073503</v>
      </c>
      <c r="AJ64" s="136">
        <v>-79.444830151367796</v>
      </c>
      <c r="AK64" s="102">
        <v>-344.65960822186901</v>
      </c>
      <c r="AL64" s="136">
        <v>-79.234575736795307</v>
      </c>
      <c r="AM64" s="136">
        <v>-85.220575736795197</v>
      </c>
      <c r="AN64" s="136">
        <v>-100.809046150648</v>
      </c>
      <c r="AO64" s="136">
        <v>-68.897223433293803</v>
      </c>
      <c r="AP64" s="136">
        <v>-64.914118810046503</v>
      </c>
      <c r="AQ64" s="286">
        <v>-135.06794152740102</v>
      </c>
      <c r="AR64" s="136">
        <v>-237.82814268207699</v>
      </c>
      <c r="AS64" s="286">
        <f t="shared" si="18"/>
        <v>-309.19486565348302</v>
      </c>
      <c r="AT64" s="92">
        <v>-482.78588337956597</v>
      </c>
      <c r="AU64" s="92">
        <v>-598.38060635097304</v>
      </c>
      <c r="AV64" s="136">
        <v>-137.765865139639</v>
      </c>
      <c r="AW64" s="136">
        <v>-141.80469528981899</v>
      </c>
      <c r="AX64" s="136">
        <v>-131.213677384665</v>
      </c>
      <c r="AY64" s="136">
        <v>-79.359871527951199</v>
      </c>
      <c r="AZ64" s="102">
        <v>-490.14410934207302</v>
      </c>
      <c r="BA64" s="136">
        <v>-123.25429411396399</v>
      </c>
      <c r="BB64" s="136">
        <v>-178.92815886467801</v>
      </c>
      <c r="BC64" s="136">
        <v>-51.320045021692202</v>
      </c>
      <c r="BD64" s="136">
        <v>-218.156147114215</v>
      </c>
      <c r="BE64" s="63">
        <v>-571.65864511455004</v>
      </c>
      <c r="BG64" s="165" t="str">
        <f t="shared" si="16"/>
        <v>x2.7</v>
      </c>
      <c r="BH64" s="165"/>
      <c r="BI64" s="165">
        <f t="shared" si="17"/>
        <v>0.16630728436560238</v>
      </c>
      <c r="BJ64" s="126"/>
      <c r="BK64" s="224" t="b">
        <f t="shared" si="19"/>
        <v>1</v>
      </c>
    </row>
    <row r="65" spans="1:63" customFormat="1">
      <c r="A65" s="21" t="s">
        <v>144</v>
      </c>
      <c r="B65" s="336" t="s">
        <v>48</v>
      </c>
      <c r="C65" s="97">
        <v>0</v>
      </c>
      <c r="D65" s="97">
        <v>1</v>
      </c>
      <c r="E65" s="97">
        <v>0</v>
      </c>
      <c r="F65" s="97">
        <v>2</v>
      </c>
      <c r="G65" s="102">
        <f t="shared" si="15"/>
        <v>3</v>
      </c>
      <c r="H65" s="97">
        <v>7.0000000000000007E-2</v>
      </c>
      <c r="I65" s="97">
        <v>2.3E-2</v>
      </c>
      <c r="J65" s="72">
        <v>0.29099999999999998</v>
      </c>
      <c r="K65" s="72">
        <v>22.236999999999998</v>
      </c>
      <c r="L65" s="102">
        <v>22.620999999999999</v>
      </c>
      <c r="M65" s="136">
        <v>-0.45500000000000002</v>
      </c>
      <c r="N65" s="136">
        <v>30.783000000000001</v>
      </c>
      <c r="O65" s="136">
        <v>-0.60899999999999999</v>
      </c>
      <c r="P65" s="136">
        <v>-8.3550000000000004</v>
      </c>
      <c r="Q65" s="102">
        <v>21.364000000000001</v>
      </c>
      <c r="R65" s="136">
        <v>-0.35599999999999998</v>
      </c>
      <c r="S65" s="136">
        <v>-0.372</v>
      </c>
      <c r="T65" s="136">
        <v>-0.70699999999999996</v>
      </c>
      <c r="U65" s="136">
        <v>-2.5999999999999999E-2</v>
      </c>
      <c r="V65" s="102">
        <v>-1.4610000000000001</v>
      </c>
      <c r="W65" s="136">
        <v>0</v>
      </c>
      <c r="X65" s="136">
        <v>8.2469999999999999</v>
      </c>
      <c r="Y65" s="136">
        <v>0</v>
      </c>
      <c r="Z65" s="136">
        <v>0</v>
      </c>
      <c r="AA65" s="102">
        <v>8.2469999999999999</v>
      </c>
      <c r="AB65" s="136">
        <v>0</v>
      </c>
      <c r="AC65" s="136">
        <v>0</v>
      </c>
      <c r="AD65" s="136">
        <v>0</v>
      </c>
      <c r="AE65" s="136">
        <v>0</v>
      </c>
      <c r="AF65" s="102">
        <v>0</v>
      </c>
      <c r="AG65" s="136">
        <v>0</v>
      </c>
      <c r="AH65" s="136">
        <v>0</v>
      </c>
      <c r="AI65" s="136">
        <v>0</v>
      </c>
      <c r="AJ65" s="136">
        <v>-2.06</v>
      </c>
      <c r="AK65" s="102">
        <v>-2.06</v>
      </c>
      <c r="AL65" s="136">
        <v>0.32900000000000001</v>
      </c>
      <c r="AM65" s="136">
        <v>-0.14699999999999999</v>
      </c>
      <c r="AN65" s="136">
        <v>4.1849999999999996</v>
      </c>
      <c r="AO65" s="136">
        <v>8.8209999999999997</v>
      </c>
      <c r="AP65" s="136">
        <v>12.971233340000012</v>
      </c>
      <c r="AQ65" s="286">
        <v>12.971233340000005</v>
      </c>
      <c r="AR65" s="136">
        <v>0</v>
      </c>
      <c r="AS65" s="286">
        <f t="shared" si="18"/>
        <v>0</v>
      </c>
      <c r="AT65" s="92">
        <v>17.485233340000008</v>
      </c>
      <c r="AU65" s="92">
        <v>21.645233340000004</v>
      </c>
      <c r="AV65" s="136">
        <v>0</v>
      </c>
      <c r="AW65" s="136">
        <v>0</v>
      </c>
      <c r="AX65" s="136">
        <v>0</v>
      </c>
      <c r="AY65" s="136">
        <v>0</v>
      </c>
      <c r="AZ65" s="102">
        <v>0</v>
      </c>
      <c r="BA65" s="136">
        <v>0</v>
      </c>
      <c r="BB65" s="136">
        <v>0</v>
      </c>
      <c r="BC65" s="136">
        <v>0</v>
      </c>
      <c r="BD65" s="136">
        <v>0</v>
      </c>
      <c r="BE65" s="63">
        <v>0</v>
      </c>
      <c r="BG65" s="165" t="str">
        <f t="shared" si="16"/>
        <v>ns</v>
      </c>
      <c r="BH65" s="165"/>
      <c r="BI65" s="165" t="str">
        <f t="shared" si="17"/>
        <v>ns</v>
      </c>
      <c r="BJ65" s="126"/>
      <c r="BK65" s="224" t="b">
        <f t="shared" si="19"/>
        <v>1</v>
      </c>
    </row>
    <row r="66" spans="1:63" customFormat="1">
      <c r="A66" s="21" t="s">
        <v>145</v>
      </c>
      <c r="B66" s="335" t="s">
        <v>50</v>
      </c>
      <c r="C66" s="60">
        <v>221</v>
      </c>
      <c r="D66" s="60">
        <v>294</v>
      </c>
      <c r="E66" s="60">
        <v>211</v>
      </c>
      <c r="F66" s="60">
        <v>276</v>
      </c>
      <c r="G66" s="61">
        <f t="shared" si="15"/>
        <v>1002</v>
      </c>
      <c r="H66" s="60">
        <v>267.72048481403101</v>
      </c>
      <c r="I66" s="60">
        <v>293.47349214731099</v>
      </c>
      <c r="J66" s="74">
        <v>305.97735334220903</v>
      </c>
      <c r="K66" s="74">
        <v>394.77588165068602</v>
      </c>
      <c r="L66" s="61">
        <v>1261.9472119542399</v>
      </c>
      <c r="M66" s="139">
        <v>268.85429382166899</v>
      </c>
      <c r="N66" s="139">
        <v>342.74458361130797</v>
      </c>
      <c r="O66" s="139">
        <v>308.52049095427702</v>
      </c>
      <c r="P66" s="139">
        <v>363.18965359185398</v>
      </c>
      <c r="Q66" s="61">
        <v>1283.30902197911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204.61262504507602</v>
      </c>
      <c r="AC66" s="139">
        <v>387.68713957078</v>
      </c>
      <c r="AD66" s="139">
        <v>343.57357181621501</v>
      </c>
      <c r="AE66" s="139">
        <v>351.24118952031802</v>
      </c>
      <c r="AF66" s="61">
        <v>1287.1145259523901</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371.74309634105504</v>
      </c>
      <c r="AQ66" s="287">
        <v>326.68352010970295</v>
      </c>
      <c r="AR66" s="139">
        <v>501.756615292834</v>
      </c>
      <c r="AS66" s="287">
        <f t="shared" si="18"/>
        <v>651.66400435219111</v>
      </c>
      <c r="AT66" s="89">
        <v>1647.98476063318</v>
      </c>
      <c r="AU66" s="89">
        <v>1443.3779349917299</v>
      </c>
      <c r="AV66" s="139">
        <v>493.176197709804</v>
      </c>
      <c r="AW66" s="139">
        <v>451.55591230353002</v>
      </c>
      <c r="AX66" s="139">
        <v>430.21253933212699</v>
      </c>
      <c r="AY66" s="139">
        <v>367.45970435291503</v>
      </c>
      <c r="AZ66" s="61">
        <v>1742.40435369838</v>
      </c>
      <c r="BA66" s="139">
        <v>507.27347073607098</v>
      </c>
      <c r="BB66" s="139">
        <v>508.79079136489599</v>
      </c>
      <c r="BC66" s="139">
        <v>498.203562031263</v>
      </c>
      <c r="BD66" s="139">
        <v>414.34294197002401</v>
      </c>
      <c r="BE66" s="61">
        <v>1928.61076610225</v>
      </c>
      <c r="BG66" s="165">
        <f t="shared" si="16"/>
        <v>0.12758742540129364</v>
      </c>
      <c r="BH66" s="165"/>
      <c r="BI66" s="165">
        <f t="shared" si="17"/>
        <v>0.10686750868627781</v>
      </c>
      <c r="BJ66" s="126"/>
      <c r="BK66" s="224" t="b">
        <f t="shared" si="19"/>
        <v>1</v>
      </c>
    </row>
    <row r="67" spans="1:63" customFormat="1">
      <c r="A67" s="21" t="s">
        <v>146</v>
      </c>
      <c r="B67" s="336" t="s">
        <v>52</v>
      </c>
      <c r="C67" s="91">
        <v>-1</v>
      </c>
      <c r="D67" s="91">
        <v>-1</v>
      </c>
      <c r="E67" s="91">
        <v>-1</v>
      </c>
      <c r="F67" s="91">
        <v>-1</v>
      </c>
      <c r="G67" s="102">
        <f t="shared" si="15"/>
        <v>-4</v>
      </c>
      <c r="H67" s="91">
        <v>-1.1884862929572499</v>
      </c>
      <c r="I67" s="91">
        <v>-0.432282323994785</v>
      </c>
      <c r="J67" s="91">
        <v>-0.28946386039543898</v>
      </c>
      <c r="K67" s="91">
        <v>-3.45206710839786</v>
      </c>
      <c r="L67" s="102">
        <v>-5.3622995857453297</v>
      </c>
      <c r="M67" s="136">
        <v>-0.57966420758526305</v>
      </c>
      <c r="N67" s="136">
        <v>-1.2575443732714999</v>
      </c>
      <c r="O67" s="136">
        <v>-0.808048380613131</v>
      </c>
      <c r="P67" s="136">
        <v>-0.64115270904314103</v>
      </c>
      <c r="Q67" s="102">
        <v>-3.2864096705130401</v>
      </c>
      <c r="R67" s="136">
        <v>-0.91674587825959497</v>
      </c>
      <c r="S67" s="136">
        <v>-6.8852278291896702</v>
      </c>
      <c r="T67" s="136">
        <v>-1.03257163052349</v>
      </c>
      <c r="U67" s="136">
        <v>-1.1563382890417799</v>
      </c>
      <c r="V67" s="102">
        <v>-9.9908836270145507</v>
      </c>
      <c r="W67" s="136">
        <v>-0.803696490398492</v>
      </c>
      <c r="X67" s="136">
        <v>-0.83531317791500403</v>
      </c>
      <c r="Y67" s="136">
        <v>-0.65233476855265404</v>
      </c>
      <c r="Z67" s="136">
        <v>-0.61341358038426397</v>
      </c>
      <c r="AA67" s="102">
        <v>-2.9047580172504102</v>
      </c>
      <c r="AB67" s="136">
        <v>-0.76431318819643002</v>
      </c>
      <c r="AC67" s="136">
        <v>-1.9316867299388401</v>
      </c>
      <c r="AD67" s="136">
        <v>-43.1033539686984</v>
      </c>
      <c r="AE67" s="136">
        <v>-34.0318847401984</v>
      </c>
      <c r="AF67" s="102">
        <v>-79.831238627031993</v>
      </c>
      <c r="AG67" s="136">
        <v>-19.085819079416002</v>
      </c>
      <c r="AH67" s="136">
        <v>-19.294574031448601</v>
      </c>
      <c r="AI67" s="136">
        <v>-17.223048581542301</v>
      </c>
      <c r="AJ67" s="136">
        <v>-19.201462298709298</v>
      </c>
      <c r="AK67" s="102">
        <v>-74.804903991116205</v>
      </c>
      <c r="AL67" s="136">
        <v>-18.7608804872037</v>
      </c>
      <c r="AM67" s="136">
        <v>-18.809014284809901</v>
      </c>
      <c r="AN67" s="136">
        <v>-18.9721383143076</v>
      </c>
      <c r="AO67" s="136">
        <v>-19.031724259617601</v>
      </c>
      <c r="AP67" s="136">
        <v>-19.5029360782335</v>
      </c>
      <c r="AQ67" s="286">
        <v>-19.221049799096598</v>
      </c>
      <c r="AR67" s="136">
        <v>-19.2260897249806</v>
      </c>
      <c r="AS67" s="286">
        <f t="shared" si="18"/>
        <v>-19.217979462083598</v>
      </c>
      <c r="AT67" s="92">
        <v>-76.462044604725406</v>
      </c>
      <c r="AU67" s="92">
        <v>-76.279767805607705</v>
      </c>
      <c r="AV67" s="136">
        <v>-18.805559758587801</v>
      </c>
      <c r="AW67" s="136">
        <v>-19.016778056563201</v>
      </c>
      <c r="AX67" s="136">
        <v>-19.223256298552801</v>
      </c>
      <c r="AY67" s="136">
        <v>-32.055208733361702</v>
      </c>
      <c r="AZ67" s="102">
        <v>-89.100802847065594</v>
      </c>
      <c r="BA67" s="136">
        <v>-13.674290560433199</v>
      </c>
      <c r="BB67" s="136">
        <v>-13.5274771071508</v>
      </c>
      <c r="BC67" s="136">
        <v>-20.599703326771198</v>
      </c>
      <c r="BD67" s="136">
        <v>3.3510010841919802</v>
      </c>
      <c r="BE67" s="63">
        <v>-44.4504699101632</v>
      </c>
      <c r="BG67" s="165" t="str">
        <f t="shared" si="16"/>
        <v>ns</v>
      </c>
      <c r="BH67" s="165"/>
      <c r="BI67" s="165">
        <f t="shared" si="17"/>
        <v>-0.50112155570069472</v>
      </c>
      <c r="BJ67" s="126"/>
      <c r="BK67" s="224" t="b">
        <f t="shared" si="19"/>
        <v>1</v>
      </c>
    </row>
    <row r="68" spans="1:63" customFormat="1">
      <c r="A68" s="21" t="s">
        <v>147</v>
      </c>
      <c r="B68" s="338" t="s">
        <v>54</v>
      </c>
      <c r="C68" s="61">
        <v>220</v>
      </c>
      <c r="D68" s="61">
        <v>293</v>
      </c>
      <c r="E68" s="61">
        <v>210</v>
      </c>
      <c r="F68" s="61">
        <v>275</v>
      </c>
      <c r="G68" s="61">
        <f t="shared" si="15"/>
        <v>998</v>
      </c>
      <c r="H68" s="61">
        <v>266.531998521074</v>
      </c>
      <c r="I68" s="61">
        <v>293.04120982331602</v>
      </c>
      <c r="J68" s="75">
        <v>305.68788948181299</v>
      </c>
      <c r="K68" s="75">
        <v>391.32381454228801</v>
      </c>
      <c r="L68" s="61">
        <v>1256.5849123684902</v>
      </c>
      <c r="M68" s="140">
        <v>268.27462961408401</v>
      </c>
      <c r="N68" s="140">
        <v>341.487039238036</v>
      </c>
      <c r="O68" s="140">
        <v>307.71244257366402</v>
      </c>
      <c r="P68" s="140">
        <v>362.54850088281103</v>
      </c>
      <c r="Q68" s="61">
        <v>1280.0226123085999</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203.84831185687901</v>
      </c>
      <c r="AC68" s="140">
        <v>385.75545284084103</v>
      </c>
      <c r="AD68" s="140">
        <v>300.47021784751701</v>
      </c>
      <c r="AE68" s="140">
        <v>317.209304780119</v>
      </c>
      <c r="AF68" s="61">
        <v>1207.2832873253601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352.24016026282101</v>
      </c>
      <c r="AQ68" s="287">
        <v>307.46247031060597</v>
      </c>
      <c r="AR68" s="140">
        <v>482.530525567854</v>
      </c>
      <c r="AS68" s="287">
        <f t="shared" si="18"/>
        <v>632.44602489010504</v>
      </c>
      <c r="AT68" s="89">
        <v>1571.5227160284501</v>
      </c>
      <c r="AU68" s="89">
        <v>1367.09816718612</v>
      </c>
      <c r="AV68" s="140">
        <v>474.370637951216</v>
      </c>
      <c r="AW68" s="140">
        <v>432.539134246966</v>
      </c>
      <c r="AX68" s="140">
        <v>410.98928303357502</v>
      </c>
      <c r="AY68" s="140">
        <v>335.40449561955398</v>
      </c>
      <c r="AZ68" s="61">
        <v>1653.3035508513101</v>
      </c>
      <c r="BA68" s="140">
        <v>493.59918017563803</v>
      </c>
      <c r="BB68" s="140">
        <v>495.263314257746</v>
      </c>
      <c r="BC68" s="140">
        <v>477.60385870449198</v>
      </c>
      <c r="BD68" s="140">
        <v>417.69394305421503</v>
      </c>
      <c r="BE68" s="61">
        <v>1884.1602961920901</v>
      </c>
      <c r="BG68" s="165">
        <f t="shared" si="16"/>
        <v>0.24534390119803628</v>
      </c>
      <c r="BH68" s="165"/>
      <c r="BI68" s="165">
        <f t="shared" si="17"/>
        <v>0.13963361127598639</v>
      </c>
      <c r="BJ68" s="126"/>
      <c r="BK68" s="224" t="b">
        <f t="shared" si="19"/>
        <v>1</v>
      </c>
    </row>
    <row r="69" spans="1:63" customFormat="1">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10"/>
      <c r="AT69" s="131"/>
      <c r="AU69" s="131"/>
      <c r="AV69" s="131"/>
      <c r="AW69" s="131"/>
      <c r="AX69" s="131"/>
      <c r="AY69" s="131"/>
      <c r="AZ69" s="131"/>
      <c r="BA69" s="131"/>
      <c r="BB69" s="131"/>
      <c r="BC69" s="131"/>
      <c r="BD69" s="131"/>
      <c r="BE69" s="410"/>
      <c r="BG69" s="165"/>
      <c r="BH69" s="165"/>
      <c r="BI69" s="165"/>
      <c r="BJ69" s="126"/>
      <c r="BK69" s="224"/>
    </row>
    <row r="70" spans="1:63" customFormat="1" ht="16.5" thickBot="1">
      <c r="A70" s="21"/>
      <c r="B70" s="114" t="s">
        <v>148</v>
      </c>
      <c r="C70" s="99"/>
      <c r="D70" s="99"/>
      <c r="E70" s="99"/>
      <c r="F70" s="99"/>
      <c r="G70" s="99"/>
      <c r="H70" s="99"/>
      <c r="I70" s="99"/>
      <c r="J70" s="99"/>
      <c r="K70" s="99"/>
      <c r="L70" s="99"/>
      <c r="M70" s="141"/>
      <c r="N70" s="141"/>
      <c r="O70" s="141"/>
      <c r="P70" s="141"/>
      <c r="Q70" s="99"/>
      <c r="R70" s="141"/>
      <c r="S70" s="141"/>
      <c r="T70" s="141"/>
      <c r="U70" s="141"/>
      <c r="V70" s="99"/>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9"/>
      <c r="AT70" s="141"/>
      <c r="AU70" s="141"/>
      <c r="AV70" s="141"/>
      <c r="AW70" s="141"/>
      <c r="AX70" s="141"/>
      <c r="AY70" s="141"/>
      <c r="AZ70" s="141"/>
      <c r="BA70" s="141"/>
      <c r="BB70" s="141"/>
      <c r="BC70" s="141"/>
      <c r="BD70" s="141"/>
      <c r="BE70" s="419"/>
      <c r="BG70" s="378"/>
      <c r="BH70" s="378"/>
      <c r="BI70" s="165"/>
      <c r="BJ70" s="378"/>
      <c r="BK70" s="378"/>
    </row>
    <row r="71" spans="1:63" customFormat="1">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8" t="str">
        <f>+$AM$13</f>
        <v>IFRS 17</v>
      </c>
      <c r="AN71" s="131"/>
      <c r="AO71" s="138" t="str">
        <f>+$AM$13</f>
        <v>IFRS 17</v>
      </c>
      <c r="AP71" s="131"/>
      <c r="AQ71" s="138"/>
      <c r="AR71" s="131"/>
      <c r="AS71" s="418" t="str">
        <f>+$AM$13</f>
        <v>IFRS 17</v>
      </c>
      <c r="AT71" s="131"/>
      <c r="AU71" s="138" t="s">
        <v>596</v>
      </c>
      <c r="AV71" s="131"/>
      <c r="AW71" s="131"/>
      <c r="AX71" s="131"/>
      <c r="AY71" s="131"/>
      <c r="AZ71" s="131"/>
      <c r="BA71" s="131"/>
      <c r="BB71" s="131"/>
      <c r="BC71" s="131"/>
      <c r="BD71" s="131"/>
      <c r="BE71" s="410"/>
      <c r="BG71" s="168"/>
      <c r="BH71" s="168"/>
      <c r="BI71" s="168"/>
      <c r="BJ71" s="126"/>
      <c r="BK71" s="224"/>
    </row>
    <row r="72" spans="1:63" customFormat="1" ht="25.5">
      <c r="A72" s="21"/>
      <c r="B72" s="340" t="s">
        <v>24</v>
      </c>
      <c r="C72" s="101" t="str">
        <f t="shared" ref="C72:L72" si="20">C$14</f>
        <v>Q1-15
Underlying</v>
      </c>
      <c r="D72" s="101" t="str">
        <f t="shared" si="20"/>
        <v>Q2-15
Underlying</v>
      </c>
      <c r="E72" s="101" t="str">
        <f t="shared" si="20"/>
        <v>Q3-15
Underlying</v>
      </c>
      <c r="F72" s="101" t="str">
        <f t="shared" si="20"/>
        <v>Q4-15
Underlying</v>
      </c>
      <c r="G72" s="101" t="str">
        <f t="shared" si="20"/>
        <v>FY-2015
Underlying</v>
      </c>
      <c r="H72" s="101" t="str">
        <f t="shared" si="20"/>
        <v>Q1-16
Underlying</v>
      </c>
      <c r="I72" s="101" t="str">
        <f t="shared" si="20"/>
        <v>Q2-16
Underlying</v>
      </c>
      <c r="J72" s="101" t="str">
        <f t="shared" si="20"/>
        <v>Q3-16
Underlying</v>
      </c>
      <c r="K72" s="101" t="str">
        <f t="shared" si="20"/>
        <v>Q4-16
Underlying</v>
      </c>
      <c r="L72" s="101" t="str">
        <f t="shared" si="20"/>
        <v>FY-2016
Underlying</v>
      </c>
      <c r="M72" s="138" t="s">
        <v>540</v>
      </c>
      <c r="N72" s="138" t="s">
        <v>541</v>
      </c>
      <c r="O72" s="138" t="s">
        <v>542</v>
      </c>
      <c r="P72" s="138" t="s">
        <v>543</v>
      </c>
      <c r="Q72" s="101" t="s">
        <v>544</v>
      </c>
      <c r="R72" s="138" t="s">
        <v>545</v>
      </c>
      <c r="S72" s="138" t="s">
        <v>546</v>
      </c>
      <c r="T72" s="138" t="s">
        <v>547</v>
      </c>
      <c r="U72" s="138" t="s">
        <v>548</v>
      </c>
      <c r="V72" s="101" t="s">
        <v>549</v>
      </c>
      <c r="W72" s="138" t="s">
        <v>550</v>
      </c>
      <c r="X72" s="138" t="s">
        <v>551</v>
      </c>
      <c r="Y72" s="138" t="s">
        <v>552</v>
      </c>
      <c r="Z72" s="138" t="s">
        <v>553</v>
      </c>
      <c r="AA72" s="138" t="s">
        <v>554</v>
      </c>
      <c r="AB72" s="138" t="s">
        <v>555</v>
      </c>
      <c r="AC72" s="138" t="s">
        <v>556</v>
      </c>
      <c r="AD72" s="138" t="s">
        <v>557</v>
      </c>
      <c r="AE72" s="138" t="s">
        <v>558</v>
      </c>
      <c r="AF72" s="138" t="s">
        <v>559</v>
      </c>
      <c r="AG72" s="138" t="s">
        <v>560</v>
      </c>
      <c r="AH72" s="138" t="s">
        <v>561</v>
      </c>
      <c r="AI72" s="138" t="s">
        <v>562</v>
      </c>
      <c r="AJ72" s="138" t="s">
        <v>563</v>
      </c>
      <c r="AK72" s="138" t="s">
        <v>564</v>
      </c>
      <c r="AL72" s="138" t="s">
        <v>565</v>
      </c>
      <c r="AM72" s="138" t="str">
        <f>AM$14</f>
        <v>Q1-22
Underlying</v>
      </c>
      <c r="AN72" s="138" t="s">
        <v>572</v>
      </c>
      <c r="AO72" s="138" t="str">
        <f>AO$14</f>
        <v>Q2-22
Underlying</v>
      </c>
      <c r="AP72" s="138" t="s">
        <v>577</v>
      </c>
      <c r="AQ72" s="138" t="str">
        <f>AQ$14</f>
        <v>Q3-22
Underlying</v>
      </c>
      <c r="AR72" s="138" t="s">
        <v>602</v>
      </c>
      <c r="AS72" s="418" t="s">
        <v>602</v>
      </c>
      <c r="AT72" s="138" t="s">
        <v>603</v>
      </c>
      <c r="AU72" s="138" t="s">
        <v>609</v>
      </c>
      <c r="AV72" s="138" t="s">
        <v>607</v>
      </c>
      <c r="AW72" s="138" t="s">
        <v>616</v>
      </c>
      <c r="AX72" s="138" t="s">
        <v>622</v>
      </c>
      <c r="AY72" s="138" t="s">
        <v>630</v>
      </c>
      <c r="AZ72" s="138" t="s">
        <v>631</v>
      </c>
      <c r="BA72" s="138" t="s">
        <v>649</v>
      </c>
      <c r="BB72" s="138" t="s">
        <v>651</v>
      </c>
      <c r="BC72" s="138" t="s">
        <v>665</v>
      </c>
      <c r="BD72" s="138" t="str">
        <f>BD$14</f>
        <v>Q4-24
Underlying</v>
      </c>
      <c r="BE72" s="418" t="str">
        <f t="shared" ref="BE72" si="21">BE$14</f>
        <v>FY-2024
Underlying</v>
      </c>
      <c r="BG72" s="379" t="str">
        <f>LEFT($AY:$AY,2)&amp;"/"&amp;LEFT(BD:BD,2)</f>
        <v>Q4/Q4</v>
      </c>
      <c r="BH72" s="379"/>
      <c r="BI72" s="379" t="str">
        <f>LEFT($AK:$AK,2)&amp;"/"&amp;LEFT(BE:BE,2)</f>
        <v>FY/FY</v>
      </c>
      <c r="BJ72" s="126"/>
      <c r="BK72" s="224"/>
    </row>
    <row r="73" spans="1:63" customFormat="1">
      <c r="A73" s="21"/>
      <c r="B73" s="334"/>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10"/>
      <c r="AT73" s="131"/>
      <c r="AU73" s="131"/>
      <c r="AV73" s="131"/>
      <c r="AW73" s="131"/>
      <c r="AX73" s="131"/>
      <c r="AY73" s="131"/>
      <c r="AZ73" s="131"/>
      <c r="BA73" s="131"/>
      <c r="BB73" s="131"/>
      <c r="BC73" s="131"/>
      <c r="BD73" s="131"/>
      <c r="BE73" s="410"/>
      <c r="BG73" s="348"/>
      <c r="BH73" s="348"/>
      <c r="BI73" s="348"/>
      <c r="BJ73" s="126"/>
      <c r="BK73" s="224"/>
    </row>
    <row r="74" spans="1:63" customFormat="1">
      <c r="A74" s="21" t="s">
        <v>149</v>
      </c>
      <c r="B74" s="335" t="s">
        <v>26</v>
      </c>
      <c r="C74" s="60">
        <v>408</v>
      </c>
      <c r="D74" s="60">
        <v>440</v>
      </c>
      <c r="E74" s="60">
        <v>377</v>
      </c>
      <c r="F74" s="60">
        <v>431</v>
      </c>
      <c r="G74" s="61">
        <f t="shared" ref="G74:G87" si="22">SUM(C74:F74)</f>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9">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7">
        <v>737.76559730442</v>
      </c>
      <c r="AR74" s="139">
        <v>769.96171493903296</v>
      </c>
      <c r="AS74" s="287">
        <f>AU74-AM74-AO74-AQ74</f>
        <v>769.96171493902989</v>
      </c>
      <c r="AT74" s="89">
        <v>3055.5289533911</v>
      </c>
      <c r="AU74" s="89">
        <v>3055.5289533911</v>
      </c>
      <c r="AV74" s="139">
        <v>773.478593986227</v>
      </c>
      <c r="AW74" s="139">
        <v>803.03620154600605</v>
      </c>
      <c r="AX74" s="139">
        <v>759.62322557661105</v>
      </c>
      <c r="AY74" s="139">
        <v>786.35291531371604</v>
      </c>
      <c r="AZ74" s="61">
        <v>3122.49093642256</v>
      </c>
      <c r="BA74" s="139">
        <v>803.71537032082199</v>
      </c>
      <c r="BB74" s="139">
        <v>863.59242571781124</v>
      </c>
      <c r="BC74" s="139">
        <v>838.08061626922029</v>
      </c>
      <c r="BD74" s="139">
        <v>900.70116906268754</v>
      </c>
      <c r="BE74" s="61">
        <v>3406.0895813705424</v>
      </c>
      <c r="BG74" s="165">
        <f t="shared" ref="BG74:BG87" si="23">IF(ISERROR($BD74/AY74),"ns",IF($BD74/AY74&gt;200%,"x"&amp;(ROUND($BD74/AY74,1)),IF($BD74/AY74&lt;0,"ns",$BD74/AY74-1)))</f>
        <v>0.14541594686318704</v>
      </c>
      <c r="BH74" s="165"/>
      <c r="BI74" s="165">
        <f t="shared" ref="BI74:BI87" si="24">IF(ISERROR($BE74/AZ74),"ns",IF($BE74/AZ74&gt;200%,"x"&amp;(ROUND($BE74/AZ74,1)),IF($BE74/AZ74&lt;0,"ns",$BE74/AZ74-1)))</f>
        <v>9.0824489397205888E-2</v>
      </c>
      <c r="BJ74" s="126"/>
      <c r="BK74" s="224" t="b">
        <f t="shared" ref="BK74:BK87" si="25">ROUND(BE74,1)=ROUND((BA74+BB74+BC74+BD74),1)</f>
        <v>1</v>
      </c>
    </row>
    <row r="75" spans="1:63" customFormat="1">
      <c r="A75" s="21" t="s">
        <v>150</v>
      </c>
      <c r="B75" s="336" t="s">
        <v>28</v>
      </c>
      <c r="C75" s="97">
        <v>-220</v>
      </c>
      <c r="D75" s="97">
        <v>-233</v>
      </c>
      <c r="E75" s="97">
        <v>-206</v>
      </c>
      <c r="F75" s="97">
        <v>-240</v>
      </c>
      <c r="G75" s="102">
        <f t="shared" si="22"/>
        <v>-899</v>
      </c>
      <c r="H75" s="91">
        <v>-216.43279772379501</v>
      </c>
      <c r="I75" s="91">
        <v>-227.252385815791</v>
      </c>
      <c r="J75" s="91">
        <v>-211.20890141213499</v>
      </c>
      <c r="K75" s="91">
        <v>-239.880438383984</v>
      </c>
      <c r="L75" s="92">
        <v>-894.77452333570398</v>
      </c>
      <c r="M75" s="91">
        <v>-230.12528665737401</v>
      </c>
      <c r="N75" s="91">
        <v>-236.016994169827</v>
      </c>
      <c r="O75" s="91">
        <v>-342.01896218826101</v>
      </c>
      <c r="P75" s="91">
        <v>-385.531391796604</v>
      </c>
      <c r="Q75" s="92">
        <v>-1193.6926348120701</v>
      </c>
      <c r="R75" s="91">
        <v>-343.81254155501739</v>
      </c>
      <c r="S75" s="91">
        <v>-347.58176809052679</v>
      </c>
      <c r="T75" s="91">
        <v>-336.06951950426281</v>
      </c>
      <c r="U75" s="91">
        <v>-333.0702061473757</v>
      </c>
      <c r="V75" s="92">
        <v>-1360.5340352971857</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-395.48421046598702</v>
      </c>
      <c r="AK75" s="92">
        <v>-1565.1760379145401</v>
      </c>
      <c r="AL75" s="91">
        <v>-431.65628325367402</v>
      </c>
      <c r="AM75" s="91">
        <v>-431.65628325367402</v>
      </c>
      <c r="AN75" s="91">
        <v>-430.94721357881701</v>
      </c>
      <c r="AO75" s="91">
        <v>-430.94721357881895</v>
      </c>
      <c r="AP75" s="91">
        <v>-423.86486882704901</v>
      </c>
      <c r="AQ75" s="352">
        <v>-423.86486882704901</v>
      </c>
      <c r="AR75" s="91">
        <v>-423.49966050525001</v>
      </c>
      <c r="AS75" s="414">
        <f t="shared" ref="AS75:AS87" si="26">AU75-AM75-AO75-AQ75</f>
        <v>-423.49966050524802</v>
      </c>
      <c r="AT75" s="92">
        <v>-1709.96802616479</v>
      </c>
      <c r="AU75" s="92">
        <v>-1709.96802616479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s="91">
        <v>-505.53391077601299</v>
      </c>
      <c r="BE75" s="519">
        <v>-1890.4888159588072</v>
      </c>
      <c r="BG75" s="165">
        <f t="shared" si="23"/>
        <v>0.16211342532895023</v>
      </c>
      <c r="BH75" s="165"/>
      <c r="BI75" s="165">
        <f t="shared" si="24"/>
        <v>8.5717417215781966E-2</v>
      </c>
      <c r="BJ75" s="126"/>
      <c r="BK75" s="224" t="b">
        <f t="shared" si="25"/>
        <v>1</v>
      </c>
    </row>
    <row r="76" spans="1:63" customFormat="1">
      <c r="A76" s="93" t="s">
        <v>151</v>
      </c>
      <c r="B76" s="337"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3">
        <v>0</v>
      </c>
      <c r="AR76" s="95">
        <v>0</v>
      </c>
      <c r="AS76" s="353">
        <f t="shared" si="26"/>
        <v>0</v>
      </c>
      <c r="AT76" s="96">
        <v>-4.569</v>
      </c>
      <c r="AU76" s="96">
        <v>-4.569</v>
      </c>
      <c r="AV76" s="95">
        <v>-3.415</v>
      </c>
      <c r="AW76" s="95">
        <v>-9.0357800000000488E-3</v>
      </c>
      <c r="AX76" s="95">
        <v>0</v>
      </c>
      <c r="AY76" s="95">
        <v>0</v>
      </c>
      <c r="AZ76" s="96">
        <v>-3.4240357800000001</v>
      </c>
      <c r="BA76" s="95">
        <v>0</v>
      </c>
      <c r="BB76" s="95">
        <v>0</v>
      </c>
      <c r="BC76" s="95">
        <v>0</v>
      </c>
      <c r="BD76" s="95">
        <v>0</v>
      </c>
      <c r="BE76" s="96">
        <v>0</v>
      </c>
      <c r="BG76" s="165" t="str">
        <f t="shared" si="23"/>
        <v>ns</v>
      </c>
      <c r="BH76" s="165"/>
      <c r="BI76" s="165">
        <f t="shared" si="24"/>
        <v>-1</v>
      </c>
      <c r="BJ76" s="126"/>
      <c r="BK76" s="224" t="b">
        <f t="shared" si="25"/>
        <v>1</v>
      </c>
    </row>
    <row r="77" spans="1:63" customFormat="1">
      <c r="A77" s="21" t="s">
        <v>152</v>
      </c>
      <c r="B77" s="335" t="s">
        <v>32</v>
      </c>
      <c r="C77" s="60">
        <v>188</v>
      </c>
      <c r="D77" s="60">
        <v>207</v>
      </c>
      <c r="E77" s="60">
        <v>171</v>
      </c>
      <c r="F77" s="60">
        <v>191</v>
      </c>
      <c r="G77" s="61">
        <f t="shared" si="22"/>
        <v>757</v>
      </c>
      <c r="H77" s="60">
        <v>178.55975584005</v>
      </c>
      <c r="I77" s="60">
        <v>215.738155790273</v>
      </c>
      <c r="J77" s="74">
        <v>185.16020843061901</v>
      </c>
      <c r="K77" s="74">
        <v>203.13141956278201</v>
      </c>
      <c r="L77" s="61">
        <v>782.58953962372402</v>
      </c>
      <c r="M77" s="139">
        <v>201.85191621964401</v>
      </c>
      <c r="N77" s="139">
        <v>239.873163568313</v>
      </c>
      <c r="O77" s="139">
        <v>271.46428190300003</v>
      </c>
      <c r="P77" s="139">
        <v>347.99479095339001</v>
      </c>
      <c r="Q77" s="61">
        <v>1061.184152644347</v>
      </c>
      <c r="R77" s="139">
        <v>300.23814584854665</v>
      </c>
      <c r="S77" s="139">
        <v>308.5298251172652</v>
      </c>
      <c r="T77" s="139">
        <v>268.5040223927902</v>
      </c>
      <c r="U77" s="139">
        <v>266.67739785848727</v>
      </c>
      <c r="V77" s="61">
        <v>1143.9493912170842</v>
      </c>
      <c r="W77" s="139">
        <v>295.91755144228398</v>
      </c>
      <c r="X77" s="139">
        <v>303.88982818540302</v>
      </c>
      <c r="Y77" s="139">
        <v>296.76379340324098</v>
      </c>
      <c r="Z77" s="139">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381.39011153016895</v>
      </c>
      <c r="AK77" s="61">
        <v>1570.88301513069</v>
      </c>
      <c r="AL77" s="139">
        <v>382.59108031099299</v>
      </c>
      <c r="AM77" s="139">
        <v>382.59108031099299</v>
      </c>
      <c r="AN77" s="139">
        <v>302.60706400416598</v>
      </c>
      <c r="AO77" s="139">
        <v>302.60706400416495</v>
      </c>
      <c r="AP77" s="139">
        <v>313.900728477374</v>
      </c>
      <c r="AQ77" s="287">
        <v>313.90072847737406</v>
      </c>
      <c r="AR77" s="139">
        <v>346.46205443378102</v>
      </c>
      <c r="AS77" s="287">
        <f t="shared" si="26"/>
        <v>346.46205443377801</v>
      </c>
      <c r="AT77" s="89">
        <v>1345.56092722631</v>
      </c>
      <c r="AU77" s="89">
        <v>1345.56092722631</v>
      </c>
      <c r="AV77" s="139">
        <v>339.58244734602698</v>
      </c>
      <c r="AW77" s="139">
        <v>363.87110429990798</v>
      </c>
      <c r="AX77" s="139">
        <v>326.46233091252702</v>
      </c>
      <c r="AY77" s="139">
        <v>351.34037715900598</v>
      </c>
      <c r="AZ77" s="61">
        <v>1381.2562597174699</v>
      </c>
      <c r="BA77" s="139">
        <v>354.89751758695502</v>
      </c>
      <c r="BB77" s="139">
        <v>393.04804008785698</v>
      </c>
      <c r="BC77" s="139">
        <v>372.48794945024815</v>
      </c>
      <c r="BD77" s="139">
        <v>395.16725828667552</v>
      </c>
      <c r="BE77" s="61">
        <v>1515.600765411735</v>
      </c>
      <c r="BG77" s="165">
        <f t="shared" si="23"/>
        <v>0.12474194250618353</v>
      </c>
      <c r="BH77" s="165"/>
      <c r="BI77" s="165">
        <f t="shared" si="24"/>
        <v>9.7262549761580663E-2</v>
      </c>
      <c r="BJ77" s="126"/>
      <c r="BK77" s="224" t="b">
        <f t="shared" si="25"/>
        <v>1</v>
      </c>
    </row>
    <row r="78" spans="1:63" customFormat="1">
      <c r="A78" s="21" t="s">
        <v>153</v>
      </c>
      <c r="B78" s="336" t="s">
        <v>34</v>
      </c>
      <c r="C78" s="97">
        <v>-3</v>
      </c>
      <c r="D78" s="97">
        <v>-2</v>
      </c>
      <c r="E78" s="97">
        <v>0</v>
      </c>
      <c r="F78" s="97">
        <v>-1</v>
      </c>
      <c r="G78" s="102">
        <f t="shared" si="22"/>
        <v>-6</v>
      </c>
      <c r="H78" s="97">
        <v>-4.1706653885817298E-2</v>
      </c>
      <c r="I78" s="97">
        <v>0.19998685011762901</v>
      </c>
      <c r="J78" s="72">
        <v>-0.56607719267494405</v>
      </c>
      <c r="K78" s="72">
        <v>-0.149218735620677</v>
      </c>
      <c r="L78" s="102">
        <v>-0.55701573206380905</v>
      </c>
      <c r="M78" s="136">
        <v>-0.95125219803633898</v>
      </c>
      <c r="N78" s="136">
        <v>-2.2751861707230998</v>
      </c>
      <c r="O78" s="136">
        <v>-1.93514248182122</v>
      </c>
      <c r="P78" s="136">
        <v>-8.1166694314034498</v>
      </c>
      <c r="Q78" s="102">
        <v>-13.2782502819841</v>
      </c>
      <c r="R78" s="136">
        <v>-4.00351576473264</v>
      </c>
      <c r="S78" s="136">
        <v>-5.8697942438310804</v>
      </c>
      <c r="T78" s="136">
        <v>11.9392595257859</v>
      </c>
      <c r="U78" s="136">
        <v>-13.314550388820299</v>
      </c>
      <c r="V78" s="102">
        <v>-11.2486008715981</v>
      </c>
      <c r="W78" s="136">
        <v>5.11309458706915</v>
      </c>
      <c r="X78" s="136">
        <v>-2.47354116439393</v>
      </c>
      <c r="Y78" s="136">
        <v>-9.6528891667582499</v>
      </c>
      <c r="Z78" s="136">
        <v>-3.6827783749387302</v>
      </c>
      <c r="AA78" s="102">
        <v>-10.6961141190218</v>
      </c>
      <c r="AB78" s="136">
        <v>-13.056132513650599</v>
      </c>
      <c r="AC78" s="136">
        <v>-4.1762672057972399</v>
      </c>
      <c r="AD78" s="136">
        <v>-2.68397663480556</v>
      </c>
      <c r="AE78" s="136">
        <v>-2.9181103367931498</v>
      </c>
      <c r="AF78" s="102">
        <v>-22.8344866910466</v>
      </c>
      <c r="AG78" s="136">
        <v>-2.1363944200315901</v>
      </c>
      <c r="AH78" s="136">
        <v>-17.842075947760499</v>
      </c>
      <c r="AI78" s="136">
        <v>6.7640796259050102</v>
      </c>
      <c r="AJ78" s="136">
        <v>1.0699439338836201</v>
      </c>
      <c r="AK78" s="102">
        <v>-12.144446808003501</v>
      </c>
      <c r="AL78" s="136">
        <v>-3.9970407486142601</v>
      </c>
      <c r="AM78" s="136">
        <v>-3.9970407486142601</v>
      </c>
      <c r="AN78" s="136">
        <v>-3.6956952956302298</v>
      </c>
      <c r="AO78" s="136">
        <v>-3.6956952956302396</v>
      </c>
      <c r="AP78" s="136">
        <v>-0.44271425347073601</v>
      </c>
      <c r="AQ78" s="286">
        <v>-0.44271425347073112</v>
      </c>
      <c r="AR78" s="136">
        <v>-3.97991926719352</v>
      </c>
      <c r="AS78" s="286">
        <f t="shared" si="26"/>
        <v>-3.9799192671935693</v>
      </c>
      <c r="AT78" s="92">
        <v>-12.1153695649088</v>
      </c>
      <c r="AU78" s="92">
        <v>-12.1153695649088</v>
      </c>
      <c r="AV78" s="136">
        <v>-0.56764190179774798</v>
      </c>
      <c r="AW78" s="136">
        <v>-2.1886794522782602</v>
      </c>
      <c r="AX78" s="136">
        <v>-0.73404916960897604</v>
      </c>
      <c r="AY78" s="136">
        <v>0.86874136105062405</v>
      </c>
      <c r="AZ78" s="102">
        <v>-2.6216291626343602</v>
      </c>
      <c r="BA78" s="136">
        <v>-0.27416279046655601</v>
      </c>
      <c r="BB78" s="136">
        <v>-4.92674207407061</v>
      </c>
      <c r="BC78" s="136">
        <v>-1.7191630542082601</v>
      </c>
      <c r="BD78" s="136">
        <v>-2.91187055546269</v>
      </c>
      <c r="BE78" s="63">
        <v>-9.8319384742081208</v>
      </c>
      <c r="BG78" s="165" t="str">
        <f t="shared" si="23"/>
        <v>ns</v>
      </c>
      <c r="BH78" s="165"/>
      <c r="BI78" s="165" t="str">
        <f t="shared" si="24"/>
        <v>x3.8</v>
      </c>
      <c r="BJ78" s="126"/>
      <c r="BK78" s="224" t="b">
        <f t="shared" si="25"/>
        <v>1</v>
      </c>
    </row>
    <row r="79" spans="1:63" customFormat="1">
      <c r="A79" s="21" t="s">
        <v>154</v>
      </c>
      <c r="B79" s="336" t="s">
        <v>38</v>
      </c>
      <c r="C79" s="97">
        <v>6</v>
      </c>
      <c r="D79" s="97">
        <v>6</v>
      </c>
      <c r="E79" s="97">
        <v>7</v>
      </c>
      <c r="F79" s="97">
        <v>6</v>
      </c>
      <c r="G79" s="102">
        <f t="shared" si="22"/>
        <v>25</v>
      </c>
      <c r="H79" s="97">
        <v>6.5160359255694296</v>
      </c>
      <c r="I79" s="97">
        <v>6.2281544665059698</v>
      </c>
      <c r="J79" s="72">
        <v>8.0378099897328905</v>
      </c>
      <c r="K79" s="72">
        <v>7.6243254800090998</v>
      </c>
      <c r="L79" s="102">
        <v>28.4063258618174</v>
      </c>
      <c r="M79" s="136">
        <v>7.5885241425724699</v>
      </c>
      <c r="N79" s="136">
        <v>7.8746406674648801</v>
      </c>
      <c r="O79" s="136">
        <v>8.9284584579462791</v>
      </c>
      <c r="P79" s="136">
        <v>8.5511385756633107</v>
      </c>
      <c r="Q79" s="102">
        <v>32.942761843646899</v>
      </c>
      <c r="R79" s="136">
        <v>11.623776606623199</v>
      </c>
      <c r="S79" s="136">
        <v>13.555607787545499</v>
      </c>
      <c r="T79" s="136">
        <v>12.327286665449</v>
      </c>
      <c r="U79" s="136">
        <v>9.8545942988773003</v>
      </c>
      <c r="V79" s="102">
        <v>47.361265358494997</v>
      </c>
      <c r="W79" s="136">
        <v>12.6556766386996</v>
      </c>
      <c r="X79" s="136">
        <v>11.9449422141913</v>
      </c>
      <c r="Y79" s="136">
        <v>7.85972612267767</v>
      </c>
      <c r="Z79" s="136">
        <v>13.531934511902801</v>
      </c>
      <c r="AA79" s="102">
        <v>45.9922794874714</v>
      </c>
      <c r="AB79" s="136">
        <v>13.8041454863755</v>
      </c>
      <c r="AC79" s="136">
        <v>15.1203231478208</v>
      </c>
      <c r="AD79" s="136">
        <v>16.7764041447479</v>
      </c>
      <c r="AE79" s="136">
        <v>20.286614559005901</v>
      </c>
      <c r="AF79" s="102">
        <v>65.9874873379501</v>
      </c>
      <c r="AG79" s="136">
        <v>17.709730180492201</v>
      </c>
      <c r="AH79" s="136">
        <v>20.5810987759703</v>
      </c>
      <c r="AI79" s="136">
        <v>24.754218513001799</v>
      </c>
      <c r="AJ79" s="136">
        <v>21.232935965778999</v>
      </c>
      <c r="AK79" s="102">
        <v>84.2779834352433</v>
      </c>
      <c r="AL79" s="136">
        <v>19.754686936848401</v>
      </c>
      <c r="AM79" s="136">
        <v>19.754686936848401</v>
      </c>
      <c r="AN79" s="136">
        <v>21.027827086684699</v>
      </c>
      <c r="AO79" s="136">
        <v>21.027827086684702</v>
      </c>
      <c r="AP79" s="136">
        <v>23.512142924900399</v>
      </c>
      <c r="AQ79" s="286">
        <v>23.512142924900395</v>
      </c>
      <c r="AR79" s="136">
        <v>23.893739326168799</v>
      </c>
      <c r="AS79" s="286">
        <f t="shared" si="26"/>
        <v>23.893739326168799</v>
      </c>
      <c r="AT79" s="96">
        <v>88.188396274602297</v>
      </c>
      <c r="AU79" s="96">
        <v>88.188396274602297</v>
      </c>
      <c r="AV79" s="136">
        <v>21.967398501219499</v>
      </c>
      <c r="AW79" s="136">
        <v>27.2595846418597</v>
      </c>
      <c r="AX79" s="136">
        <v>23.9891602105488</v>
      </c>
      <c r="AY79" s="136">
        <v>28.788335681487698</v>
      </c>
      <c r="AZ79" s="102">
        <v>102.00447903511601</v>
      </c>
      <c r="BA79" s="136">
        <v>28.637764832485502</v>
      </c>
      <c r="BB79" s="136">
        <v>32.690770217378599</v>
      </c>
      <c r="BC79" s="136">
        <v>32.709266581860803</v>
      </c>
      <c r="BD79" s="136">
        <v>29.307624636228599</v>
      </c>
      <c r="BE79" s="63">
        <v>123.345426267953</v>
      </c>
      <c r="BG79" s="165">
        <f t="shared" si="23"/>
        <v>1.8038172143269415E-2</v>
      </c>
      <c r="BH79" s="165"/>
      <c r="BI79" s="165">
        <f t="shared" si="24"/>
        <v>0.20921578576456601</v>
      </c>
      <c r="BJ79" s="126"/>
      <c r="BK79" s="224" t="b">
        <f t="shared" si="25"/>
        <v>1</v>
      </c>
    </row>
    <row r="80" spans="1:63" customFormat="1">
      <c r="A80" s="21" t="s">
        <v>155</v>
      </c>
      <c r="B80" s="336" t="s">
        <v>40</v>
      </c>
      <c r="C80" s="97">
        <v>0</v>
      </c>
      <c r="D80" s="97">
        <v>10</v>
      </c>
      <c r="E80" s="97">
        <v>0</v>
      </c>
      <c r="F80" s="97">
        <v>3</v>
      </c>
      <c r="G80" s="102">
        <f t="shared" si="22"/>
        <v>13</v>
      </c>
      <c r="H80" s="97">
        <v>2.5879716784419097E-4</v>
      </c>
      <c r="I80" s="97">
        <v>1.3945765098309301E-2</v>
      </c>
      <c r="J80" s="72">
        <v>1.08899358968714E-2</v>
      </c>
      <c r="K80" s="72">
        <v>-3.3568880635185499E-3</v>
      </c>
      <c r="L80" s="102">
        <v>2.17376100995063E-2</v>
      </c>
      <c r="M80" s="136">
        <v>-1.1659999999999999</v>
      </c>
      <c r="N80" s="136">
        <v>1.8609493704176899E-2</v>
      </c>
      <c r="O80" s="136">
        <v>-6.7323688667256396E-2</v>
      </c>
      <c r="P80" s="136">
        <v>-0.10194425182572101</v>
      </c>
      <c r="Q80" s="102">
        <v>-1.3166584467888001</v>
      </c>
      <c r="R80" s="136">
        <v>0.15975129642652899</v>
      </c>
      <c r="S80" s="136">
        <v>-0.267481387041479</v>
      </c>
      <c r="T80" s="136">
        <v>-2.81026639275034E-2</v>
      </c>
      <c r="U80" s="136">
        <v>2.1697035938539399E-2</v>
      </c>
      <c r="V80" s="102">
        <v>-0.114135718603914</v>
      </c>
      <c r="W80" s="136">
        <v>5.0887122404694798E-3</v>
      </c>
      <c r="X80" s="136">
        <v>-0.206408144337135</v>
      </c>
      <c r="Y80" s="136">
        <v>0.17857531844473001</v>
      </c>
      <c r="Z80" s="136">
        <v>1.18999037627677E-2</v>
      </c>
      <c r="AA80" s="102">
        <v>-1.08442098891669E-2</v>
      </c>
      <c r="AB80" s="136">
        <v>2.0586292003031002E-2</v>
      </c>
      <c r="AC80" s="136">
        <v>-4.6996550168744699E-4</v>
      </c>
      <c r="AD80" s="136">
        <v>-0.78080521592808905</v>
      </c>
      <c r="AE80" s="136">
        <v>0.78892400479411695</v>
      </c>
      <c r="AF80" s="102">
        <v>2.82351153673716E-2</v>
      </c>
      <c r="AG80" s="136">
        <v>4.0265310433232997E-2</v>
      </c>
      <c r="AH80" s="136">
        <v>5.2431123062227402E-3</v>
      </c>
      <c r="AI80" s="136">
        <v>-0.20428700474521899</v>
      </c>
      <c r="AJ80" s="136">
        <v>5.4057601480677002E-2</v>
      </c>
      <c r="AK80" s="102">
        <v>-0.10472098052508599</v>
      </c>
      <c r="AL80" s="136">
        <v>0.49104342986168997</v>
      </c>
      <c r="AM80" s="136">
        <v>0.49104342986168997</v>
      </c>
      <c r="AN80" s="136">
        <v>3.57954527072302</v>
      </c>
      <c r="AO80" s="136">
        <v>3.57954527072302</v>
      </c>
      <c r="AP80" s="136">
        <v>3.8866137082357498E-2</v>
      </c>
      <c r="AQ80" s="286">
        <v>3.8866137082360197E-2</v>
      </c>
      <c r="AR80" s="136">
        <v>-0.108718440381406</v>
      </c>
      <c r="AS80" s="286">
        <f t="shared" si="26"/>
        <v>-0.1087184403814101</v>
      </c>
      <c r="AT80" s="92">
        <v>4.0007363972856602</v>
      </c>
      <c r="AU80" s="92">
        <v>4.0007363972856602</v>
      </c>
      <c r="AV80" s="136">
        <v>4.28022819946971E-2</v>
      </c>
      <c r="AW80" s="136">
        <v>3.8939443105805202E-2</v>
      </c>
      <c r="AX80" s="136">
        <v>-2.0627254476738699</v>
      </c>
      <c r="AY80" s="136">
        <v>-2.9514385115946098</v>
      </c>
      <c r="AZ80" s="102">
        <v>-4.93242223416798</v>
      </c>
      <c r="BA80" s="136">
        <v>0.148447558985038</v>
      </c>
      <c r="BB80" s="136">
        <v>3.143407207073827E-2</v>
      </c>
      <c r="BC80" s="136">
        <v>1.6003151447799902E-2</v>
      </c>
      <c r="BD80" s="136">
        <v>-6.8978891670488096E-2</v>
      </c>
      <c r="BE80" s="63">
        <v>0.126905890833063</v>
      </c>
      <c r="BG80" s="165">
        <f t="shared" si="23"/>
        <v>-0.97662872141855328</v>
      </c>
      <c r="BH80" s="165"/>
      <c r="BI80" s="165" t="str">
        <f t="shared" si="24"/>
        <v>ns</v>
      </c>
      <c r="BJ80" s="126"/>
      <c r="BK80" s="224" t="b">
        <f t="shared" si="25"/>
        <v>1</v>
      </c>
    </row>
    <row r="81" spans="1:63" customFormat="1">
      <c r="A81" s="21" t="s">
        <v>156</v>
      </c>
      <c r="B81" s="336" t="s">
        <v>42</v>
      </c>
      <c r="C81" s="97">
        <v>0</v>
      </c>
      <c r="D81" s="97">
        <v>0</v>
      </c>
      <c r="E81" s="97">
        <v>0</v>
      </c>
      <c r="F81" s="97">
        <v>0</v>
      </c>
      <c r="G81" s="102">
        <f t="shared" si="22"/>
        <v>0</v>
      </c>
      <c r="H81" s="97">
        <v>0</v>
      </c>
      <c r="I81" s="97">
        <v>0</v>
      </c>
      <c r="J81" s="72">
        <v>0</v>
      </c>
      <c r="K81" s="72">
        <v>0</v>
      </c>
      <c r="L81" s="102">
        <v>0</v>
      </c>
      <c r="M81" s="136">
        <v>0</v>
      </c>
      <c r="N81" s="136">
        <v>0</v>
      </c>
      <c r="O81" s="136">
        <v>0</v>
      </c>
      <c r="P81" s="136">
        <v>0</v>
      </c>
      <c r="Q81" s="102">
        <v>0</v>
      </c>
      <c r="R81" s="136">
        <v>0</v>
      </c>
      <c r="S81" s="136">
        <v>0</v>
      </c>
      <c r="T81" s="136">
        <v>0</v>
      </c>
      <c r="U81" s="136">
        <v>0</v>
      </c>
      <c r="V81" s="102">
        <v>0</v>
      </c>
      <c r="W81" s="136">
        <v>0</v>
      </c>
      <c r="X81" s="136">
        <v>0</v>
      </c>
      <c r="Y81" s="136">
        <v>0</v>
      </c>
      <c r="Z81" s="136">
        <v>0</v>
      </c>
      <c r="AA81" s="102">
        <v>0</v>
      </c>
      <c r="AB81" s="136">
        <v>0</v>
      </c>
      <c r="AC81" s="136">
        <v>0</v>
      </c>
      <c r="AD81" s="136">
        <v>0</v>
      </c>
      <c r="AE81" s="136">
        <v>0</v>
      </c>
      <c r="AF81" s="102">
        <v>0</v>
      </c>
      <c r="AG81" s="136">
        <v>0</v>
      </c>
      <c r="AH81" s="136">
        <v>0</v>
      </c>
      <c r="AI81" s="136">
        <v>0</v>
      </c>
      <c r="AJ81" s="136">
        <v>0</v>
      </c>
      <c r="AK81" s="102">
        <v>0</v>
      </c>
      <c r="AL81" s="136">
        <v>0</v>
      </c>
      <c r="AM81" s="136">
        <v>0</v>
      </c>
      <c r="AN81" s="136">
        <v>0</v>
      </c>
      <c r="AO81" s="136">
        <v>0</v>
      </c>
      <c r="AP81" s="136">
        <v>0</v>
      </c>
      <c r="AQ81" s="286">
        <v>0</v>
      </c>
      <c r="AR81" s="136">
        <v>0</v>
      </c>
      <c r="AS81" s="286">
        <f t="shared" si="26"/>
        <v>0</v>
      </c>
      <c r="AT81" s="92">
        <v>0</v>
      </c>
      <c r="AU81" s="92">
        <v>0</v>
      </c>
      <c r="AV81" s="136">
        <v>0</v>
      </c>
      <c r="AW81" s="136">
        <v>0</v>
      </c>
      <c r="AX81" s="136">
        <v>0</v>
      </c>
      <c r="AY81" s="136">
        <v>0</v>
      </c>
      <c r="AZ81" s="102">
        <v>0</v>
      </c>
      <c r="BA81" s="136">
        <v>0</v>
      </c>
      <c r="BB81" s="136">
        <v>0</v>
      </c>
      <c r="BC81" s="136">
        <v>0</v>
      </c>
      <c r="BD81" s="136">
        <v>0</v>
      </c>
      <c r="BE81" s="63">
        <v>0</v>
      </c>
      <c r="BG81" s="165" t="str">
        <f t="shared" si="23"/>
        <v>ns</v>
      </c>
      <c r="BH81" s="165"/>
      <c r="BI81" s="165" t="str">
        <f t="shared" si="24"/>
        <v>ns</v>
      </c>
      <c r="BJ81" s="126"/>
      <c r="BK81" s="224" t="b">
        <f t="shared" si="25"/>
        <v>1</v>
      </c>
    </row>
    <row r="82" spans="1:63" customFormat="1">
      <c r="A82" s="21" t="s">
        <v>157</v>
      </c>
      <c r="B82" s="335" t="s">
        <v>44</v>
      </c>
      <c r="C82" s="60">
        <v>191</v>
      </c>
      <c r="D82" s="60">
        <v>221</v>
      </c>
      <c r="E82" s="60">
        <v>178</v>
      </c>
      <c r="F82" s="60">
        <v>199</v>
      </c>
      <c r="G82" s="61">
        <f t="shared" si="22"/>
        <v>789</v>
      </c>
      <c r="H82" s="60">
        <v>185.03434390890101</v>
      </c>
      <c r="I82" s="60">
        <v>222.18024287199501</v>
      </c>
      <c r="J82" s="74">
        <v>192.64283116357399</v>
      </c>
      <c r="K82" s="74">
        <v>210.60316941910699</v>
      </c>
      <c r="L82" s="61">
        <v>810.46058736357804</v>
      </c>
      <c r="M82" s="139">
        <v>207.32318816418001</v>
      </c>
      <c r="N82" s="139">
        <v>245.49122755875899</v>
      </c>
      <c r="O82" s="139">
        <v>278.390274190458</v>
      </c>
      <c r="P82" s="139">
        <v>348.32731584582399</v>
      </c>
      <c r="Q82" s="61">
        <v>1079.532005759221</v>
      </c>
      <c r="R82" s="139">
        <v>308.01815798686363</v>
      </c>
      <c r="S82" s="139">
        <v>315.94815727393819</v>
      </c>
      <c r="T82" s="139">
        <v>292.74246592009717</v>
      </c>
      <c r="U82" s="139">
        <v>263.23913880448225</v>
      </c>
      <c r="V82" s="61">
        <v>1179.9479199853843</v>
      </c>
      <c r="W82" s="139">
        <v>313.691411380293</v>
      </c>
      <c r="X82" s="139">
        <v>313.154821090864</v>
      </c>
      <c r="Y82" s="139">
        <v>295.14920567760498</v>
      </c>
      <c r="Z82" s="139">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403.74704903131197</v>
      </c>
      <c r="AK82" s="61">
        <v>1642.9118307774099</v>
      </c>
      <c r="AL82" s="139">
        <v>398.83976992908902</v>
      </c>
      <c r="AM82" s="139">
        <v>398.83976992908799</v>
      </c>
      <c r="AN82" s="139">
        <v>323.518741065943</v>
      </c>
      <c r="AO82" s="139">
        <v>323.518741065943</v>
      </c>
      <c r="AP82" s="139">
        <v>337.00902328588597</v>
      </c>
      <c r="AQ82" s="287">
        <v>337.00902328588916</v>
      </c>
      <c r="AR82" s="139">
        <v>366.26715605237598</v>
      </c>
      <c r="AS82" s="287">
        <f t="shared" si="26"/>
        <v>366.26715605236984</v>
      </c>
      <c r="AT82" s="89">
        <v>1425.6346903332901</v>
      </c>
      <c r="AU82" s="89">
        <v>1425.6346903332901</v>
      </c>
      <c r="AV82" s="139">
        <v>361.02500622744299</v>
      </c>
      <c r="AW82" s="139">
        <v>388.98094893259503</v>
      </c>
      <c r="AX82" s="139">
        <v>347.65471650579099</v>
      </c>
      <c r="AY82" s="139">
        <v>378.046015689949</v>
      </c>
      <c r="AZ82" s="61">
        <v>1475.7066873557801</v>
      </c>
      <c r="BA82" s="139">
        <v>383.409567187959</v>
      </c>
      <c r="BB82" s="139">
        <v>420.84350230323508</v>
      </c>
      <c r="BC82" s="139">
        <v>403.49405612934817</v>
      </c>
      <c r="BD82" s="139">
        <v>421.49403347577049</v>
      </c>
      <c r="BE82" s="61">
        <v>1629.241159096315</v>
      </c>
      <c r="BG82" s="165">
        <f t="shared" si="23"/>
        <v>0.11492785529435379</v>
      </c>
      <c r="BH82" s="165"/>
      <c r="BI82" s="165">
        <f t="shared" si="24"/>
        <v>0.10404132003741395</v>
      </c>
      <c r="BJ82" s="126"/>
      <c r="BK82" s="224" t="b">
        <f t="shared" si="25"/>
        <v>1</v>
      </c>
    </row>
    <row r="83" spans="1:63" customFormat="1">
      <c r="A83" s="21" t="s">
        <v>158</v>
      </c>
      <c r="B83" s="336" t="s">
        <v>46</v>
      </c>
      <c r="C83" s="97">
        <v>-66</v>
      </c>
      <c r="D83" s="97">
        <v>-78</v>
      </c>
      <c r="E83" s="97">
        <v>-59</v>
      </c>
      <c r="F83" s="97">
        <v>-77</v>
      </c>
      <c r="G83" s="102">
        <f t="shared" si="22"/>
        <v>-280</v>
      </c>
      <c r="H83" s="97">
        <v>-57.845181918744203</v>
      </c>
      <c r="I83" s="97">
        <v>-76.483957787874502</v>
      </c>
      <c r="J83" s="72">
        <v>-57.724194756585199</v>
      </c>
      <c r="K83" s="72">
        <v>-60.463196541017297</v>
      </c>
      <c r="L83" s="102">
        <v>-252.51653100422101</v>
      </c>
      <c r="M83" s="136">
        <v>-66.8715546728871</v>
      </c>
      <c r="N83" s="136">
        <v>-87.832301059006497</v>
      </c>
      <c r="O83" s="136">
        <v>-76.538253414192553</v>
      </c>
      <c r="P83" s="136">
        <v>-100.2787051454264</v>
      </c>
      <c r="Q83" s="102">
        <v>-331.52081429151252</v>
      </c>
      <c r="R83" s="136">
        <v>-86.874145510950129</v>
      </c>
      <c r="S83" s="136">
        <v>-84.901782720578495</v>
      </c>
      <c r="T83" s="136">
        <v>-79.845704207326193</v>
      </c>
      <c r="U83" s="136">
        <v>-59.6324121963343</v>
      </c>
      <c r="V83" s="102">
        <v>-311.25404463518868</v>
      </c>
      <c r="W83" s="136">
        <v>-86.218789124364903</v>
      </c>
      <c r="X83" s="136">
        <v>-72.665004957386202</v>
      </c>
      <c r="Y83" s="136">
        <v>-82.245740819485206</v>
      </c>
      <c r="Z83" s="136">
        <v>-84.928313251456004</v>
      </c>
      <c r="AA83" s="102">
        <v>-326.05784815269197</v>
      </c>
      <c r="AB83" s="136">
        <v>-68.634504105340696</v>
      </c>
      <c r="AC83" s="136">
        <v>-76.997021550058605</v>
      </c>
      <c r="AD83" s="136">
        <v>-77.439701092821593</v>
      </c>
      <c r="AE83" s="136">
        <v>-84.132985276949</v>
      </c>
      <c r="AF83" s="102">
        <v>-307.20421202517002</v>
      </c>
      <c r="AG83" s="136">
        <v>-96.357049899299099</v>
      </c>
      <c r="AH83" s="136">
        <v>-112.54971083056067</v>
      </c>
      <c r="AI83" s="136">
        <v>-101.070113026591</v>
      </c>
      <c r="AJ83" s="136">
        <v>-91.978771315980296</v>
      </c>
      <c r="AK83" s="102">
        <v>-401.95564507243097</v>
      </c>
      <c r="AL83" s="136">
        <v>-94.874456272889304</v>
      </c>
      <c r="AM83" s="136">
        <v>-94.874456272889304</v>
      </c>
      <c r="AN83" s="136">
        <v>-76.282497082929865</v>
      </c>
      <c r="AO83" s="136">
        <v>-76.282497082930178</v>
      </c>
      <c r="AP83" s="136">
        <v>-76.310083422020639</v>
      </c>
      <c r="AQ83" s="286">
        <v>-76.31008342202054</v>
      </c>
      <c r="AR83" s="136">
        <v>-86.901933924807395</v>
      </c>
      <c r="AS83" s="286">
        <f t="shared" si="26"/>
        <v>-86.901933924806997</v>
      </c>
      <c r="AT83" s="92">
        <v>-334.368970702647</v>
      </c>
      <c r="AU83" s="92">
        <v>-334.368970702647</v>
      </c>
      <c r="AV83" s="136">
        <v>-82.918753358096794</v>
      </c>
      <c r="AW83" s="136">
        <v>-90.810745744600396</v>
      </c>
      <c r="AX83" s="136">
        <v>-79.768588462002498</v>
      </c>
      <c r="AY83" s="136">
        <v>-88.657601958801806</v>
      </c>
      <c r="AZ83" s="102">
        <v>-342.15568952350202</v>
      </c>
      <c r="BA83" s="136">
        <v>-88.301294017912994</v>
      </c>
      <c r="BB83" s="136">
        <v>-95.436272346734995</v>
      </c>
      <c r="BC83" s="136">
        <v>-91.686857585101819</v>
      </c>
      <c r="BD83" s="136">
        <v>-80.142145596298036</v>
      </c>
      <c r="BE83" s="63">
        <v>-355.56656954604688</v>
      </c>
      <c r="BG83" s="165">
        <f t="shared" si="23"/>
        <v>-9.6048800941636148E-2</v>
      </c>
      <c r="BH83" s="165"/>
      <c r="BI83" s="165">
        <f t="shared" si="24"/>
        <v>3.9195256525534683E-2</v>
      </c>
      <c r="BJ83" s="126"/>
      <c r="BK83" s="224" t="b">
        <f t="shared" si="25"/>
        <v>1</v>
      </c>
    </row>
    <row r="84" spans="1:63" customFormat="1">
      <c r="A84" s="21" t="s">
        <v>159</v>
      </c>
      <c r="B84" s="336" t="s">
        <v>48</v>
      </c>
      <c r="C84" s="97">
        <v>0</v>
      </c>
      <c r="D84" s="97">
        <v>0</v>
      </c>
      <c r="E84" s="97">
        <v>0</v>
      </c>
      <c r="F84" s="97">
        <v>0</v>
      </c>
      <c r="G84" s="102">
        <f t="shared" si="22"/>
        <v>0</v>
      </c>
      <c r="H84" s="97">
        <v>0</v>
      </c>
      <c r="I84" s="97">
        <v>0</v>
      </c>
      <c r="J84" s="72">
        <v>0</v>
      </c>
      <c r="K84" s="72">
        <v>0</v>
      </c>
      <c r="L84" s="102">
        <v>0</v>
      </c>
      <c r="M84" s="136">
        <v>0</v>
      </c>
      <c r="N84" s="136">
        <v>0</v>
      </c>
      <c r="O84" s="136">
        <v>0</v>
      </c>
      <c r="P84" s="136">
        <v>0</v>
      </c>
      <c r="Q84" s="102">
        <v>0</v>
      </c>
      <c r="R84" s="136">
        <v>0</v>
      </c>
      <c r="S84" s="136">
        <v>0</v>
      </c>
      <c r="T84" s="136">
        <v>0</v>
      </c>
      <c r="U84" s="136">
        <v>0</v>
      </c>
      <c r="V84" s="102">
        <v>0</v>
      </c>
      <c r="W84" s="136">
        <v>0</v>
      </c>
      <c r="X84" s="136">
        <v>0</v>
      </c>
      <c r="Y84" s="136">
        <v>0</v>
      </c>
      <c r="Z84" s="136">
        <v>0</v>
      </c>
      <c r="AA84" s="102">
        <v>0</v>
      </c>
      <c r="AB84" s="136">
        <v>0</v>
      </c>
      <c r="AC84" s="136">
        <v>0</v>
      </c>
      <c r="AD84" s="136">
        <v>0</v>
      </c>
      <c r="AE84" s="136">
        <v>0</v>
      </c>
      <c r="AF84" s="102">
        <v>0</v>
      </c>
      <c r="AG84" s="136">
        <v>0</v>
      </c>
      <c r="AH84" s="136">
        <v>0</v>
      </c>
      <c r="AI84" s="136">
        <v>0</v>
      </c>
      <c r="AJ84" s="136">
        <v>0</v>
      </c>
      <c r="AK84" s="102">
        <v>0</v>
      </c>
      <c r="AL84" s="136">
        <v>0</v>
      </c>
      <c r="AM84" s="136">
        <v>0</v>
      </c>
      <c r="AN84" s="136">
        <v>0</v>
      </c>
      <c r="AO84" s="136">
        <v>0</v>
      </c>
      <c r="AP84" s="136">
        <v>0</v>
      </c>
      <c r="AQ84" s="286">
        <v>0</v>
      </c>
      <c r="AR84" s="136">
        <v>0</v>
      </c>
      <c r="AS84" s="286">
        <f t="shared" si="26"/>
        <v>0</v>
      </c>
      <c r="AT84" s="92">
        <v>0</v>
      </c>
      <c r="AU84" s="92">
        <v>0</v>
      </c>
      <c r="AV84" s="136">
        <v>0</v>
      </c>
      <c r="AW84" s="136">
        <v>0</v>
      </c>
      <c r="AX84" s="136">
        <v>0</v>
      </c>
      <c r="AY84" s="136">
        <v>0</v>
      </c>
      <c r="AZ84" s="102">
        <v>0</v>
      </c>
      <c r="BA84" s="136">
        <v>0</v>
      </c>
      <c r="BB84" s="136">
        <v>0</v>
      </c>
      <c r="BC84" s="136">
        <v>0</v>
      </c>
      <c r="BD84" s="136">
        <v>0</v>
      </c>
      <c r="BE84" s="63">
        <v>0</v>
      </c>
      <c r="BG84" s="165" t="str">
        <f t="shared" si="23"/>
        <v>ns</v>
      </c>
      <c r="BH84" s="165"/>
      <c r="BI84" s="165" t="str">
        <f t="shared" si="24"/>
        <v>ns</v>
      </c>
      <c r="BJ84" s="126"/>
      <c r="BK84" s="224" t="b">
        <f t="shared" si="25"/>
        <v>1</v>
      </c>
    </row>
    <row r="85" spans="1:63" customFormat="1">
      <c r="A85" s="21" t="s">
        <v>160</v>
      </c>
      <c r="B85" s="335" t="s">
        <v>50</v>
      </c>
      <c r="C85" s="60">
        <v>125</v>
      </c>
      <c r="D85" s="60">
        <v>143</v>
      </c>
      <c r="E85" s="60">
        <v>119</v>
      </c>
      <c r="F85" s="60">
        <v>122</v>
      </c>
      <c r="G85" s="61">
        <f t="shared" si="22"/>
        <v>509</v>
      </c>
      <c r="H85" s="60">
        <v>127.189161990157</v>
      </c>
      <c r="I85" s="60">
        <v>145.696285084121</v>
      </c>
      <c r="J85" s="74">
        <v>134.91863640698901</v>
      </c>
      <c r="K85" s="74">
        <v>150.13997287808999</v>
      </c>
      <c r="L85" s="61">
        <v>557.94405635935698</v>
      </c>
      <c r="M85" s="139">
        <v>140.45163349129299</v>
      </c>
      <c r="N85" s="139">
        <v>157.658926499752</v>
      </c>
      <c r="O85" s="139">
        <v>201.85202077626545</v>
      </c>
      <c r="P85" s="139">
        <v>248.048610700398</v>
      </c>
      <c r="Q85" s="61">
        <v>748.0111914677085</v>
      </c>
      <c r="R85" s="139">
        <v>221.14401247591331</v>
      </c>
      <c r="S85" s="139">
        <v>231.0463745533599</v>
      </c>
      <c r="T85" s="139">
        <v>212.89676171277182</v>
      </c>
      <c r="U85" s="139">
        <v>203.60672660814757</v>
      </c>
      <c r="V85" s="61">
        <v>868.69387535019155</v>
      </c>
      <c r="W85" s="139">
        <v>227.472622255928</v>
      </c>
      <c r="X85" s="139">
        <v>240.489816133478</v>
      </c>
      <c r="Y85" s="139">
        <v>212.90346485811901</v>
      </c>
      <c r="Z85" s="139">
        <v>259.650535845928</v>
      </c>
      <c r="AA85" s="61">
        <v>940.51643909345296</v>
      </c>
      <c r="AB85" s="139">
        <v>188.04644447758599</v>
      </c>
      <c r="AC85" s="139">
        <v>216.18404342860401</v>
      </c>
      <c r="AD85" s="139">
        <v>216.133032619575</v>
      </c>
      <c r="AE85" s="139">
        <v>267.70112776989703</v>
      </c>
      <c r="AF85" s="61">
        <v>888.06464829566198</v>
      </c>
      <c r="AG85" s="139">
        <v>288.768915312606</v>
      </c>
      <c r="AH85" s="139">
        <v>326.40958414076397</v>
      </c>
      <c r="AI85" s="139">
        <v>314.00940853627299</v>
      </c>
      <c r="AJ85" s="139">
        <v>311.76827771533203</v>
      </c>
      <c r="AK85" s="61">
        <v>1240.95618570498</v>
      </c>
      <c r="AL85" s="139">
        <v>303.96531365619904</v>
      </c>
      <c r="AM85" s="139">
        <v>303.96531365619904</v>
      </c>
      <c r="AN85" s="139">
        <v>247.23624398301354</v>
      </c>
      <c r="AO85" s="139">
        <v>247.23624398301345</v>
      </c>
      <c r="AP85" s="139">
        <v>260.6989398638645</v>
      </c>
      <c r="AQ85" s="287">
        <v>260.69893986386342</v>
      </c>
      <c r="AR85" s="139">
        <v>279.36522212756802</v>
      </c>
      <c r="AS85" s="287">
        <f t="shared" si="26"/>
        <v>279.36522212757416</v>
      </c>
      <c r="AT85" s="89">
        <v>1091.26571963065</v>
      </c>
      <c r="AU85" s="89">
        <v>1091.26571963065</v>
      </c>
      <c r="AV85" s="139">
        <v>278.10625286934601</v>
      </c>
      <c r="AW85" s="139">
        <v>298.17020318799501</v>
      </c>
      <c r="AX85" s="139">
        <v>267.88612804378897</v>
      </c>
      <c r="AY85" s="139">
        <v>289.38841373114798</v>
      </c>
      <c r="AZ85" s="61">
        <v>1133.55099783228</v>
      </c>
      <c r="BA85" s="139">
        <v>295.108273170046</v>
      </c>
      <c r="BB85" s="139">
        <v>325.40722995650492</v>
      </c>
      <c r="BC85" s="139">
        <v>311.80719854424535</v>
      </c>
      <c r="BD85" s="139">
        <v>341.35188787947345</v>
      </c>
      <c r="BE85" s="61">
        <v>1273.6745895502731</v>
      </c>
      <c r="BG85" s="165">
        <f t="shared" si="23"/>
        <v>0.17956307745133637</v>
      </c>
      <c r="BH85" s="165"/>
      <c r="BI85" s="165">
        <f t="shared" si="24"/>
        <v>0.12361472221889902</v>
      </c>
      <c r="BJ85" s="126"/>
      <c r="BK85" s="224" t="b">
        <f t="shared" si="25"/>
        <v>1</v>
      </c>
    </row>
    <row r="86" spans="1:63" customFormat="1">
      <c r="A86" s="21" t="s">
        <v>161</v>
      </c>
      <c r="B86" s="336" t="s">
        <v>52</v>
      </c>
      <c r="C86" s="97">
        <v>27</v>
      </c>
      <c r="D86" s="97">
        <v>-30</v>
      </c>
      <c r="E86" s="97">
        <v>-26</v>
      </c>
      <c r="F86" s="97">
        <v>-31</v>
      </c>
      <c r="G86" s="102">
        <f t="shared" si="22"/>
        <v>-60</v>
      </c>
      <c r="H86" s="97">
        <v>-34.585439717067899</v>
      </c>
      <c r="I86" s="97">
        <v>-37.274032937860099</v>
      </c>
      <c r="J86" s="97">
        <v>-35.426164459053503</v>
      </c>
      <c r="K86" s="97">
        <v>-39.893352362517099</v>
      </c>
      <c r="L86" s="102">
        <v>-147.178989476499</v>
      </c>
      <c r="M86" s="136">
        <v>-37.156391289868104</v>
      </c>
      <c r="N86" s="136">
        <v>-50.636510277144495</v>
      </c>
      <c r="O86" s="136">
        <v>-64.649924312587885</v>
      </c>
      <c r="P86" s="136">
        <v>-78.576767593564014</v>
      </c>
      <c r="Q86" s="102">
        <v>-231.01959347316449</v>
      </c>
      <c r="R86" s="136">
        <v>-71.188314277205535</v>
      </c>
      <c r="S86" s="136">
        <v>-74.17723375457669</v>
      </c>
      <c r="T86" s="136">
        <v>-68.873378023116302</v>
      </c>
      <c r="U86" s="136">
        <v>-64.467460018957851</v>
      </c>
      <c r="V86" s="102">
        <v>-278.70638607385678</v>
      </c>
      <c r="W86" s="136">
        <v>-73.139262282839198</v>
      </c>
      <c r="X86" s="136">
        <v>-77.272733184033498</v>
      </c>
      <c r="Y86" s="136">
        <v>-68.684837572293802</v>
      </c>
      <c r="Z86" s="136">
        <v>-83.1938745329184</v>
      </c>
      <c r="AA86" s="102">
        <v>-302.29070757208501</v>
      </c>
      <c r="AB86" s="136">
        <v>-60.903652282578598</v>
      </c>
      <c r="AC86" s="136">
        <v>-69.779794857223294</v>
      </c>
      <c r="AD86" s="136">
        <v>-69.740956601241095</v>
      </c>
      <c r="AE86" s="136">
        <v>-87.372036308397895</v>
      </c>
      <c r="AF86" s="102">
        <v>-287.796440049441</v>
      </c>
      <c r="AG86" s="136">
        <v>-92.417405701649898</v>
      </c>
      <c r="AH86" s="136">
        <v>-105.064264577117</v>
      </c>
      <c r="AI86" s="136">
        <v>-102.717935185209</v>
      </c>
      <c r="AJ86" s="136">
        <v>-102.14796664152084</v>
      </c>
      <c r="AK86" s="102">
        <v>-402.34757210549651</v>
      </c>
      <c r="AL86" s="136">
        <v>-100.4245268673543</v>
      </c>
      <c r="AM86" s="136">
        <v>-100.4239184432292</v>
      </c>
      <c r="AN86" s="136">
        <v>-81.52704712217627</v>
      </c>
      <c r="AO86" s="136">
        <v>-81.527590814579355</v>
      </c>
      <c r="AP86" s="136">
        <v>-86.877157493882592</v>
      </c>
      <c r="AQ86" s="286">
        <v>-86.865305043074443</v>
      </c>
      <c r="AR86" s="136">
        <v>-92.1024960941469</v>
      </c>
      <c r="AS86" s="286">
        <f t="shared" si="26"/>
        <v>-92.114349871688944</v>
      </c>
      <c r="AT86" s="92">
        <v>-360.93122757755992</v>
      </c>
      <c r="AU86" s="92">
        <v>-360.93116417257193</v>
      </c>
      <c r="AV86" s="136">
        <v>-91.373297983540198</v>
      </c>
      <c r="AW86" s="136">
        <v>-97.458026366492106</v>
      </c>
      <c r="AX86" s="136">
        <v>-89.719196605911094</v>
      </c>
      <c r="AY86" s="136">
        <v>-94.540170401842204</v>
      </c>
      <c r="AZ86" s="102">
        <v>-373.09069135778498</v>
      </c>
      <c r="BA86" s="136">
        <v>-97.721622352078001</v>
      </c>
      <c r="BB86" s="136">
        <v>-107.84532780127221</v>
      </c>
      <c r="BC86" s="136">
        <v>-103.71831587851693</v>
      </c>
      <c r="BD86" s="136">
        <v>-114.930293150135</v>
      </c>
      <c r="BE86" s="63">
        <v>-424.2155591820021</v>
      </c>
      <c r="BG86" s="165">
        <f t="shared" si="23"/>
        <v>0.21567681401064487</v>
      </c>
      <c r="BH86" s="165"/>
      <c r="BI86" s="165">
        <f t="shared" si="24"/>
        <v>0.13703067111687761</v>
      </c>
      <c r="BJ86" s="126"/>
      <c r="BK86" s="224" t="b">
        <f t="shared" si="25"/>
        <v>1</v>
      </c>
    </row>
    <row r="87" spans="1:63" customFormat="1">
      <c r="A87" s="21" t="s">
        <v>162</v>
      </c>
      <c r="B87" s="338" t="s">
        <v>54</v>
      </c>
      <c r="C87" s="61">
        <v>98</v>
      </c>
      <c r="D87" s="61">
        <v>113</v>
      </c>
      <c r="E87" s="61">
        <v>93</v>
      </c>
      <c r="F87" s="61">
        <v>91</v>
      </c>
      <c r="G87" s="61">
        <f t="shared" si="22"/>
        <v>395</v>
      </c>
      <c r="H87" s="61">
        <v>92.603722273089105</v>
      </c>
      <c r="I87" s="61">
        <v>108.422252146261</v>
      </c>
      <c r="J87" s="75">
        <v>99.492471947935698</v>
      </c>
      <c r="K87" s="75">
        <v>110.246620515572</v>
      </c>
      <c r="L87" s="61">
        <v>410.76506688285798</v>
      </c>
      <c r="M87" s="140">
        <v>103.295242201425</v>
      </c>
      <c r="N87" s="140">
        <v>107.0224162226078</v>
      </c>
      <c r="O87" s="140">
        <v>137.20209646367698</v>
      </c>
      <c r="P87" s="140">
        <v>169.471843106834</v>
      </c>
      <c r="Q87" s="61">
        <v>516.99159799454401</v>
      </c>
      <c r="R87" s="140">
        <v>149.95569819870786</v>
      </c>
      <c r="S87" s="140">
        <v>156.86914079878261</v>
      </c>
      <c r="T87" s="140">
        <v>144.02338368965621</v>
      </c>
      <c r="U87" s="140">
        <v>139.13926658918913</v>
      </c>
      <c r="V87" s="61">
        <v>589.98748927633574</v>
      </c>
      <c r="W87" s="140">
        <v>154.33335997308899</v>
      </c>
      <c r="X87" s="140">
        <v>163.21708294944401</v>
      </c>
      <c r="Y87" s="140">
        <v>144.21862728582599</v>
      </c>
      <c r="Z87" s="140">
        <v>176.45666131300899</v>
      </c>
      <c r="AA87" s="61">
        <v>638.22573152136795</v>
      </c>
      <c r="AB87" s="140">
        <v>127.142792195007</v>
      </c>
      <c r="AC87" s="140">
        <v>146.404248571381</v>
      </c>
      <c r="AD87" s="140">
        <v>146.392076018333</v>
      </c>
      <c r="AE87" s="140">
        <v>180.32909146150001</v>
      </c>
      <c r="AF87" s="61">
        <v>600.26820824622098</v>
      </c>
      <c r="AG87" s="140">
        <v>196.35150961095599</v>
      </c>
      <c r="AH87" s="140">
        <v>221.34531956364702</v>
      </c>
      <c r="AI87" s="140">
        <v>211.29147335106401</v>
      </c>
      <c r="AJ87" s="140">
        <v>209.62031107381148</v>
      </c>
      <c r="AK87" s="61">
        <v>838.60861359947955</v>
      </c>
      <c r="AL87" s="140">
        <v>203.54078678884511</v>
      </c>
      <c r="AM87" s="140">
        <v>203.54139521297012</v>
      </c>
      <c r="AN87" s="140">
        <v>165.70919686083687</v>
      </c>
      <c r="AO87" s="140">
        <v>165.70865316843285</v>
      </c>
      <c r="AP87" s="140">
        <v>173.82178236998107</v>
      </c>
      <c r="AQ87" s="287">
        <v>173.83363482079005</v>
      </c>
      <c r="AR87" s="140">
        <v>187.26272603342099</v>
      </c>
      <c r="AS87" s="287">
        <f t="shared" si="26"/>
        <v>187.25087225588209</v>
      </c>
      <c r="AT87" s="89">
        <v>730.33449205308602</v>
      </c>
      <c r="AU87" s="89">
        <v>730.3345554580751</v>
      </c>
      <c r="AV87" s="140">
        <v>186.73295488580601</v>
      </c>
      <c r="AW87" s="140">
        <v>200.71217682150299</v>
      </c>
      <c r="AX87" s="140">
        <v>178.16693143787899</v>
      </c>
      <c r="AY87" s="140">
        <v>194.84824332930501</v>
      </c>
      <c r="AZ87" s="61">
        <v>760.460306474493</v>
      </c>
      <c r="BA87" s="140">
        <v>197.38665081796799</v>
      </c>
      <c r="BB87" s="140">
        <v>217.56190215523199</v>
      </c>
      <c r="BC87" s="140">
        <v>208.08888266572939</v>
      </c>
      <c r="BD87" s="140">
        <v>226.42159472933847</v>
      </c>
      <c r="BE87" s="61">
        <v>849.45903036826815</v>
      </c>
      <c r="BG87" s="165">
        <f t="shared" si="23"/>
        <v>0.16204072903378774</v>
      </c>
      <c r="BH87" s="165"/>
      <c r="BI87" s="165">
        <f t="shared" si="24"/>
        <v>0.1170327012942658</v>
      </c>
      <c r="BJ87" s="126"/>
      <c r="BK87" s="224" t="b">
        <f t="shared" si="25"/>
        <v>1</v>
      </c>
    </row>
    <row r="88" spans="1:63" customFormat="1">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10"/>
      <c r="AT88" s="131"/>
      <c r="AU88" s="131"/>
      <c r="AV88" s="131"/>
      <c r="AW88" s="131"/>
      <c r="AX88" s="131"/>
      <c r="AY88" s="131"/>
      <c r="AZ88" s="131"/>
      <c r="BA88" s="131"/>
      <c r="BB88" s="131"/>
      <c r="BC88" s="131"/>
      <c r="BD88" s="131"/>
      <c r="BE88" s="410"/>
      <c r="BG88" s="165"/>
      <c r="BH88" s="165"/>
      <c r="BI88" s="165"/>
      <c r="BJ88" s="126"/>
      <c r="BK88" s="224"/>
    </row>
    <row r="89" spans="1:63" customFormat="1">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10"/>
      <c r="AT89" s="131"/>
      <c r="AU89" s="131"/>
      <c r="AV89" s="131"/>
      <c r="AW89" s="131"/>
      <c r="AX89" s="131"/>
      <c r="AY89" s="131"/>
      <c r="AZ89" s="131"/>
      <c r="BA89" s="131"/>
      <c r="BB89" s="131"/>
      <c r="BC89" s="131"/>
      <c r="BD89" s="131"/>
      <c r="BE89" s="410"/>
      <c r="BG89" s="168"/>
      <c r="BH89" s="168"/>
      <c r="BI89" s="168"/>
      <c r="BJ89" s="126"/>
      <c r="BK89" s="224"/>
    </row>
    <row r="90" spans="1:63" customFormat="1" ht="16.5" thickBot="1">
      <c r="A90" s="21"/>
      <c r="B90" s="114" t="s">
        <v>163</v>
      </c>
      <c r="C90" s="99"/>
      <c r="D90" s="99"/>
      <c r="E90" s="99"/>
      <c r="F90" s="99"/>
      <c r="G90" s="99"/>
      <c r="H90" s="99"/>
      <c r="I90" s="99"/>
      <c r="J90" s="99"/>
      <c r="K90" s="99"/>
      <c r="L90" s="99"/>
      <c r="M90" s="141"/>
      <c r="N90" s="141"/>
      <c r="O90" s="141"/>
      <c r="P90" s="141"/>
      <c r="Q90" s="99"/>
      <c r="R90" s="141"/>
      <c r="S90" s="141"/>
      <c r="T90" s="141"/>
      <c r="U90" s="141"/>
      <c r="V90" s="99"/>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9"/>
      <c r="AT90" s="141"/>
      <c r="AU90" s="141"/>
      <c r="AV90" s="141"/>
      <c r="AW90" s="141"/>
      <c r="AX90" s="141"/>
      <c r="AY90" s="141"/>
      <c r="AZ90" s="141"/>
      <c r="BA90" s="141"/>
      <c r="BB90" s="141"/>
      <c r="BC90" s="141"/>
      <c r="BD90" s="141"/>
      <c r="BE90" s="419"/>
      <c r="BG90" s="378"/>
      <c r="BH90" s="378"/>
      <c r="BI90" s="520"/>
      <c r="BJ90" s="378"/>
      <c r="BK90" s="378"/>
    </row>
    <row r="91" spans="1:63" customFormat="1">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8" t="str">
        <f>+$AM$13</f>
        <v>IFRS 17</v>
      </c>
      <c r="AN91" s="131"/>
      <c r="AO91" s="138" t="str">
        <f>+$AM$13</f>
        <v>IFRS 17</v>
      </c>
      <c r="AP91" s="131"/>
      <c r="AQ91" s="138"/>
      <c r="AR91" s="131"/>
      <c r="AS91" s="418" t="str">
        <f>+$AM$13</f>
        <v>IFRS 17</v>
      </c>
      <c r="AT91" s="131"/>
      <c r="AU91" s="138" t="s">
        <v>596</v>
      </c>
      <c r="AV91" s="131"/>
      <c r="AW91" s="131"/>
      <c r="AX91" s="131"/>
      <c r="AY91" s="131"/>
      <c r="AZ91" s="131"/>
      <c r="BA91" s="131"/>
      <c r="BB91" s="131"/>
      <c r="BC91" s="131"/>
      <c r="BD91" s="131"/>
      <c r="BE91" s="410"/>
      <c r="BG91" s="168"/>
      <c r="BH91" s="168"/>
      <c r="BI91" s="168"/>
      <c r="BJ91" s="126"/>
      <c r="BK91" s="224"/>
    </row>
    <row r="92" spans="1:63" customFormat="1" ht="25.5">
      <c r="A92" s="21"/>
      <c r="B92" s="340" t="s">
        <v>24</v>
      </c>
      <c r="C92" s="101" t="str">
        <f t="shared" ref="C92:L92" si="27">C$14</f>
        <v>Q1-15
Underlying</v>
      </c>
      <c r="D92" s="101" t="str">
        <f t="shared" si="27"/>
        <v>Q2-15
Underlying</v>
      </c>
      <c r="E92" s="101" t="str">
        <f t="shared" si="27"/>
        <v>Q3-15
Underlying</v>
      </c>
      <c r="F92" s="101" t="str">
        <f t="shared" si="27"/>
        <v>Q4-15
Underlying</v>
      </c>
      <c r="G92" s="101" t="str">
        <f t="shared" si="27"/>
        <v>FY-2015
Underlying</v>
      </c>
      <c r="H92" s="101" t="str">
        <f t="shared" si="27"/>
        <v>Q1-16
Underlying</v>
      </c>
      <c r="I92" s="101" t="str">
        <f t="shared" si="27"/>
        <v>Q2-16
Underlying</v>
      </c>
      <c r="J92" s="101" t="str">
        <f t="shared" si="27"/>
        <v>Q3-16
Underlying</v>
      </c>
      <c r="K92" s="101" t="str">
        <f t="shared" si="27"/>
        <v>Q4-16
Underlying</v>
      </c>
      <c r="L92" s="101" t="str">
        <f t="shared" si="27"/>
        <v>FY-2016
Underlying</v>
      </c>
      <c r="M92" s="138" t="s">
        <v>540</v>
      </c>
      <c r="N92" s="138" t="s">
        <v>541</v>
      </c>
      <c r="O92" s="138" t="s">
        <v>542</v>
      </c>
      <c r="P92" s="138" t="s">
        <v>543</v>
      </c>
      <c r="Q92" s="101" t="s">
        <v>544</v>
      </c>
      <c r="R92" s="138" t="s">
        <v>545</v>
      </c>
      <c r="S92" s="138" t="s">
        <v>546</v>
      </c>
      <c r="T92" s="138" t="s">
        <v>547</v>
      </c>
      <c r="U92" s="138" t="s">
        <v>548</v>
      </c>
      <c r="V92" s="101" t="s">
        <v>549</v>
      </c>
      <c r="W92" s="138" t="s">
        <v>550</v>
      </c>
      <c r="X92" s="138" t="s">
        <v>551</v>
      </c>
      <c r="Y92" s="138" t="s">
        <v>552</v>
      </c>
      <c r="Z92" s="138" t="s">
        <v>553</v>
      </c>
      <c r="AA92" s="138" t="s">
        <v>554</v>
      </c>
      <c r="AB92" s="138" t="s">
        <v>555</v>
      </c>
      <c r="AC92" s="138" t="s">
        <v>556</v>
      </c>
      <c r="AD92" s="138" t="s">
        <v>557</v>
      </c>
      <c r="AE92" s="138" t="s">
        <v>558</v>
      </c>
      <c r="AF92" s="138" t="s">
        <v>559</v>
      </c>
      <c r="AG92" s="138" t="s">
        <v>560</v>
      </c>
      <c r="AH92" s="138" t="s">
        <v>561</v>
      </c>
      <c r="AI92" s="138" t="s">
        <v>562</v>
      </c>
      <c r="AJ92" s="138" t="s">
        <v>563</v>
      </c>
      <c r="AK92" s="138" t="s">
        <v>564</v>
      </c>
      <c r="AL92" s="138" t="s">
        <v>565</v>
      </c>
      <c r="AM92" s="138" t="str">
        <f>AM$14</f>
        <v>Q1-22
Underlying</v>
      </c>
      <c r="AN92" s="138" t="s">
        <v>572</v>
      </c>
      <c r="AO92" s="138" t="str">
        <f>AO$14</f>
        <v>Q2-22
Underlying</v>
      </c>
      <c r="AP92" s="138" t="s">
        <v>577</v>
      </c>
      <c r="AQ92" s="138" t="str">
        <f>AQ$14</f>
        <v>Q3-22
Underlying</v>
      </c>
      <c r="AR92" s="138" t="s">
        <v>602</v>
      </c>
      <c r="AS92" s="418" t="s">
        <v>602</v>
      </c>
      <c r="AT92" s="138" t="s">
        <v>603</v>
      </c>
      <c r="AU92" s="138" t="s">
        <v>609</v>
      </c>
      <c r="AV92" s="138" t="s">
        <v>607</v>
      </c>
      <c r="AW92" s="138" t="s">
        <v>616</v>
      </c>
      <c r="AX92" s="138" t="s">
        <v>622</v>
      </c>
      <c r="AY92" s="138" t="s">
        <v>630</v>
      </c>
      <c r="AZ92" s="138" t="s">
        <v>631</v>
      </c>
      <c r="BA92" s="138" t="s">
        <v>649</v>
      </c>
      <c r="BB92" s="138" t="s">
        <v>651</v>
      </c>
      <c r="BC92" s="138" t="s">
        <v>665</v>
      </c>
      <c r="BD92" s="138" t="str">
        <f>BD$14</f>
        <v>Q4-24
Underlying</v>
      </c>
      <c r="BE92" s="418" t="str">
        <f t="shared" ref="BE92" si="28">BE$14</f>
        <v>FY-2024
Underlying</v>
      </c>
      <c r="BG92" s="379" t="str">
        <f>LEFT($AY:$AY,2)&amp;"/"&amp;LEFT(BD:BD,2)</f>
        <v>Q4/Q4</v>
      </c>
      <c r="BH92" s="379"/>
      <c r="BI92" s="379" t="str">
        <f>LEFT($AK:$AK,2)&amp;"/"&amp;LEFT(BE:BE,2)</f>
        <v>FY/FY</v>
      </c>
      <c r="BJ92" s="126"/>
      <c r="BK92" s="224"/>
    </row>
    <row r="93" spans="1:63" customFormat="1">
      <c r="A93" s="21"/>
      <c r="B93" s="334"/>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10"/>
      <c r="AT93" s="131"/>
      <c r="AU93" s="131"/>
      <c r="AV93" s="131"/>
      <c r="AW93" s="131"/>
      <c r="AX93" s="131"/>
      <c r="AY93" s="131"/>
      <c r="AZ93" s="131"/>
      <c r="BA93" s="131"/>
      <c r="BB93" s="131"/>
      <c r="BC93" s="131"/>
      <c r="BD93" s="131"/>
      <c r="BE93" s="410"/>
      <c r="BG93" s="348"/>
      <c r="BH93" s="348"/>
      <c r="BI93" s="348"/>
      <c r="BJ93" s="126"/>
      <c r="BK93" s="224"/>
    </row>
    <row r="94" spans="1:63" customFormat="1">
      <c r="A94" s="21" t="s">
        <v>164</v>
      </c>
      <c r="B94" s="335" t="s">
        <v>26</v>
      </c>
      <c r="C94" s="60">
        <v>196</v>
      </c>
      <c r="D94" s="60">
        <v>196</v>
      </c>
      <c r="E94" s="60">
        <v>188</v>
      </c>
      <c r="F94" s="60">
        <v>189</v>
      </c>
      <c r="G94" s="61">
        <f t="shared" ref="G94:G107" si="29">SUM(C94:F94)</f>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9">
        <v>209.78299999999999</v>
      </c>
      <c r="AA94" s="61">
        <v>824.44799999999998</v>
      </c>
      <c r="AB94" s="139">
        <v>214.786</v>
      </c>
      <c r="AC94" s="139">
        <v>193.52099999999999</v>
      </c>
      <c r="AD94" s="139">
        <v>191.97499999999999</v>
      </c>
      <c r="AE94" s="139">
        <v>219.374</v>
      </c>
      <c r="AF94" s="61">
        <v>819.65599999999995</v>
      </c>
      <c r="AG94" s="139">
        <v>206.43100000000001</v>
      </c>
      <c r="AH94" s="139">
        <v>203.155</v>
      </c>
      <c r="AI94" s="139">
        <v>202.59800000000001</v>
      </c>
      <c r="AJ94" s="139">
        <v>229.10900000000001</v>
      </c>
      <c r="AK94" s="61">
        <v>841.29300000000001</v>
      </c>
      <c r="AL94" s="139">
        <v>217.715</v>
      </c>
      <c r="AM94" s="139">
        <v>217.715</v>
      </c>
      <c r="AN94" s="139">
        <v>227.70599999999999</v>
      </c>
      <c r="AO94" s="139">
        <v>227.70599999999999</v>
      </c>
      <c r="AP94" s="139">
        <v>226.095</v>
      </c>
      <c r="AQ94" s="287">
        <v>226.09499999999997</v>
      </c>
      <c r="AR94" s="139">
        <v>257.84800000000001</v>
      </c>
      <c r="AS94" s="287">
        <f>AU94-AM94-AO94-AQ94</f>
        <v>257.84800000000001</v>
      </c>
      <c r="AT94" s="89">
        <v>929.36400000000003</v>
      </c>
      <c r="AU94" s="89">
        <v>929.36400000000003</v>
      </c>
      <c r="AV94" s="139">
        <v>260.69400000000002</v>
      </c>
      <c r="AW94" s="139">
        <v>261.62599999999998</v>
      </c>
      <c r="AX94" s="139">
        <v>253.36199999999999</v>
      </c>
      <c r="AY94" s="139">
        <v>247.215</v>
      </c>
      <c r="AZ94" s="61">
        <v>1022.897</v>
      </c>
      <c r="BA94" s="139">
        <v>263.613</v>
      </c>
      <c r="BB94" s="139">
        <v>306.79199999999997</v>
      </c>
      <c r="BC94" s="139">
        <v>396.875</v>
      </c>
      <c r="BD94" s="139">
        <v>429.97699999999998</v>
      </c>
      <c r="BE94" s="61">
        <v>1397.2570000000001</v>
      </c>
      <c r="BG94" s="165">
        <f t="shared" ref="BG94:BG107" si="30">IF(ISERROR($BD94/AY94),"ns",IF($BD94/AY94&gt;200%,"x"&amp;(ROUND($BD94/AY94,1)),IF($BD94/AY94&lt;0,"ns",$BD94/AY94-1)))</f>
        <v>0.73928361952146915</v>
      </c>
      <c r="BH94" s="165"/>
      <c r="BI94" s="165">
        <f t="shared" ref="BI94:BI107" si="31">IF(ISERROR($BE94/AZ94),"ns",IF($BE94/AZ94&gt;200%,"x"&amp;(ROUND($BE94/AZ94,1)),IF($BE94/AZ94&lt;0,"ns",$BE94/AZ94-1)))</f>
        <v>0.36598015244936688</v>
      </c>
      <c r="BJ94" s="126"/>
      <c r="BK94" s="224" t="b">
        <f t="shared" ref="BK94:BK107" si="32">ROUND(BE94,1)=ROUND((BA94+BB94+BC94+BD94),1)</f>
        <v>1</v>
      </c>
    </row>
    <row r="95" spans="1:63" customFormat="1">
      <c r="A95" s="21" t="s">
        <v>165</v>
      </c>
      <c r="B95" s="336" t="s">
        <v>28</v>
      </c>
      <c r="C95" s="97">
        <v>-148</v>
      </c>
      <c r="D95" s="97">
        <v>-152</v>
      </c>
      <c r="E95" s="97">
        <v>-146</v>
      </c>
      <c r="F95" s="97">
        <v>-150</v>
      </c>
      <c r="G95" s="102">
        <f t="shared" si="29"/>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-172.482</v>
      </c>
      <c r="AI95" s="91">
        <v>-173.41300000000001</v>
      </c>
      <c r="AJ95" s="91">
        <v>-187.864</v>
      </c>
      <c r="AK95" s="92">
        <v>-707.423</v>
      </c>
      <c r="AL95" s="91">
        <v>-188.38800000000001</v>
      </c>
      <c r="AM95" s="91">
        <v>-188.38800000000001</v>
      </c>
      <c r="AN95" s="91">
        <v>-191.60599999999999</v>
      </c>
      <c r="AO95" s="91">
        <v>-191.60599999999997</v>
      </c>
      <c r="AP95" s="91">
        <v>-190.572</v>
      </c>
      <c r="AQ95" s="352">
        <v>-190.572</v>
      </c>
      <c r="AR95" s="91">
        <v>-203.42599999999999</v>
      </c>
      <c r="AS95" s="414">
        <f t="shared" ref="AS95:AS107" si="33">AU95-AM95-AO95-AQ95</f>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-249.49297499999997</v>
      </c>
      <c r="BC95" s="91">
        <v>-309.002025</v>
      </c>
      <c r="BD95" s="91">
        <v>-334.65499999999997</v>
      </c>
      <c r="BE95" s="519">
        <v>-1107.124</v>
      </c>
      <c r="BG95" s="165">
        <f t="shared" si="30"/>
        <v>0.54471601006254455</v>
      </c>
      <c r="BH95" s="165"/>
      <c r="BI95" s="165">
        <f t="shared" si="31"/>
        <v>0.33774122258511596</v>
      </c>
      <c r="BJ95" s="126"/>
      <c r="BK95" s="224" t="b">
        <f t="shared" si="32"/>
        <v>1</v>
      </c>
    </row>
    <row r="96" spans="1:63" customFormat="1">
      <c r="A96" s="93" t="s">
        <v>166</v>
      </c>
      <c r="B96" s="337"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3">
        <v>0</v>
      </c>
      <c r="AR96" s="95">
        <v>0</v>
      </c>
      <c r="AS96" s="353">
        <f t="shared" si="33"/>
        <v>0</v>
      </c>
      <c r="AT96" s="96">
        <v>-2.9120581825</v>
      </c>
      <c r="AU96" s="96">
        <v>-2.9120581825</v>
      </c>
      <c r="AV96" s="95">
        <v>-2.673</v>
      </c>
      <c r="AW96" s="95">
        <v>-0.27640902999999994</v>
      </c>
      <c r="AX96" s="95">
        <v>0</v>
      </c>
      <c r="AY96" s="95">
        <v>0</v>
      </c>
      <c r="AZ96" s="96">
        <v>-2.94940903</v>
      </c>
      <c r="BA96" s="95">
        <v>0</v>
      </c>
      <c r="BB96" s="95">
        <v>0</v>
      </c>
      <c r="BC96" s="95">
        <v>0</v>
      </c>
      <c r="BD96" s="95">
        <v>0</v>
      </c>
      <c r="BE96" s="96">
        <v>0</v>
      </c>
      <c r="BG96" s="165" t="str">
        <f t="shared" si="30"/>
        <v>ns</v>
      </c>
      <c r="BH96" s="165"/>
      <c r="BI96" s="165">
        <f t="shared" si="31"/>
        <v>-1</v>
      </c>
      <c r="BJ96" s="126"/>
      <c r="BK96" s="224" t="b">
        <f t="shared" si="32"/>
        <v>1</v>
      </c>
    </row>
    <row r="97" spans="1:1015 1033:2041 2059:3067 3085:4093 4111:5119 5137:6140 6145:7166 7171:8192 8197:9213 9218:10239 10244:16367" customFormat="1">
      <c r="A97" s="21" t="s">
        <v>167</v>
      </c>
      <c r="B97" s="335" t="s">
        <v>32</v>
      </c>
      <c r="C97" s="60">
        <v>48</v>
      </c>
      <c r="D97" s="60">
        <v>44</v>
      </c>
      <c r="E97" s="60">
        <v>42</v>
      </c>
      <c r="F97" s="60">
        <v>39</v>
      </c>
      <c r="G97" s="61">
        <f t="shared" si="29"/>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9">
        <v>25.058</v>
      </c>
      <c r="AA97" s="61">
        <v>80.016999999999996</v>
      </c>
      <c r="AB97" s="139">
        <v>25.853999999999999</v>
      </c>
      <c r="AC97" s="139">
        <v>20.314</v>
      </c>
      <c r="AD97" s="139">
        <v>30.228000000000002</v>
      </c>
      <c r="AE97" s="139">
        <v>42.39</v>
      </c>
      <c r="AF97" s="61">
        <v>118.786</v>
      </c>
      <c r="AG97" s="139">
        <v>32.767000000000003</v>
      </c>
      <c r="AH97" s="139">
        <v>30.672999999999998</v>
      </c>
      <c r="AI97" s="139">
        <v>29.184999999999999</v>
      </c>
      <c r="AJ97" s="139">
        <v>41.244999999999997</v>
      </c>
      <c r="AK97" s="61">
        <v>133.86999999999998</v>
      </c>
      <c r="AL97" s="139">
        <v>29.327000000000002</v>
      </c>
      <c r="AM97" s="139">
        <v>29.327000000000002</v>
      </c>
      <c r="AN97" s="139">
        <v>36.1</v>
      </c>
      <c r="AO97" s="139">
        <v>36.100000000000009</v>
      </c>
      <c r="AP97" s="139">
        <v>35.523000000000003</v>
      </c>
      <c r="AQ97" s="287">
        <v>35.522999999999996</v>
      </c>
      <c r="AR97" s="139">
        <v>54.421999999999997</v>
      </c>
      <c r="AS97" s="287">
        <f t="shared" si="33"/>
        <v>54.422000000000011</v>
      </c>
      <c r="AT97" s="89">
        <v>155.37200000000001</v>
      </c>
      <c r="AU97" s="89">
        <v>155.37200000000001</v>
      </c>
      <c r="AV97" s="139">
        <v>55.304000000000002</v>
      </c>
      <c r="AW97" s="139">
        <v>60.064999999999998</v>
      </c>
      <c r="AX97" s="139">
        <v>49.350999999999999</v>
      </c>
      <c r="AY97" s="139">
        <v>30.57</v>
      </c>
      <c r="AZ97" s="61">
        <v>195.29</v>
      </c>
      <c r="BA97" s="139">
        <v>49.639000000000003</v>
      </c>
      <c r="BB97" s="139">
        <v>57.299025</v>
      </c>
      <c r="BC97" s="139">
        <v>87.872974999999997</v>
      </c>
      <c r="BD97" s="139">
        <v>95.322000000000003</v>
      </c>
      <c r="BE97" s="61">
        <v>290.13300000000004</v>
      </c>
      <c r="BG97" s="165" t="str">
        <f t="shared" si="30"/>
        <v>x3.1</v>
      </c>
      <c r="BH97" s="165"/>
      <c r="BI97" s="165">
        <f t="shared" si="31"/>
        <v>0.48565210712274087</v>
      </c>
      <c r="BJ97" s="126"/>
      <c r="BK97" s="224" t="b">
        <f t="shared" si="32"/>
        <v>1</v>
      </c>
    </row>
    <row r="98" spans="1:1015 1033:2041 2059:3067 3085:4093 4111:5119 5137:6140 6145:7166 7171:8192 8197:9213 9218:10239 10244:16367" customFormat="1">
      <c r="A98" s="21" t="s">
        <v>168</v>
      </c>
      <c r="B98" s="336" t="s">
        <v>34</v>
      </c>
      <c r="C98" s="97">
        <v>-5</v>
      </c>
      <c r="D98" s="97">
        <v>-12</v>
      </c>
      <c r="E98" s="97">
        <v>0</v>
      </c>
      <c r="F98" s="97">
        <v>-6</v>
      </c>
      <c r="G98" s="102">
        <f t="shared" si="29"/>
        <v>-23</v>
      </c>
      <c r="H98" s="97">
        <v>-1.722</v>
      </c>
      <c r="I98" s="97">
        <v>-5.7060000000000004</v>
      </c>
      <c r="J98" s="72">
        <v>-0.67500000000000004</v>
      </c>
      <c r="K98" s="72">
        <v>-0.66800000000000004</v>
      </c>
      <c r="L98" s="102">
        <v>-8.7710000000000008</v>
      </c>
      <c r="M98" s="136">
        <v>1.7669999999999999</v>
      </c>
      <c r="N98" s="136">
        <v>0.51200000000000001</v>
      </c>
      <c r="O98" s="136">
        <v>2.101</v>
      </c>
      <c r="P98" s="136">
        <v>-15.717000000000001</v>
      </c>
      <c r="Q98" s="102">
        <v>-11.337</v>
      </c>
      <c r="R98" s="136">
        <v>-0.76500000000000001</v>
      </c>
      <c r="S98" s="136">
        <v>1.544</v>
      </c>
      <c r="T98" s="136">
        <v>1.6259999999999999</v>
      </c>
      <c r="U98" s="136">
        <v>-7.8959999999999999</v>
      </c>
      <c r="V98" s="102">
        <v>-5.4909999999999997</v>
      </c>
      <c r="W98" s="136">
        <v>-1.5329999999999999</v>
      </c>
      <c r="X98" s="136">
        <v>-5.0720000000000001</v>
      </c>
      <c r="Y98" s="136">
        <v>-1.8680000000000001</v>
      </c>
      <c r="Z98" s="136">
        <v>-1.224</v>
      </c>
      <c r="AA98" s="102">
        <v>-9.6969999999999992</v>
      </c>
      <c r="AB98" s="136">
        <v>1.095</v>
      </c>
      <c r="AC98" s="136">
        <v>-1.8320000000000001</v>
      </c>
      <c r="AD98" s="136">
        <v>-11.05</v>
      </c>
      <c r="AE98" s="136">
        <v>-20.635999999999999</v>
      </c>
      <c r="AF98" s="102">
        <v>-32.423000000000002</v>
      </c>
      <c r="AG98" s="136">
        <v>-5.09</v>
      </c>
      <c r="AH98" s="136">
        <v>0.437</v>
      </c>
      <c r="AI98" s="136">
        <v>-0.28100000000000003</v>
      </c>
      <c r="AJ98" s="136">
        <v>0.03</v>
      </c>
      <c r="AK98" s="102">
        <v>-4.9039999999999999</v>
      </c>
      <c r="AL98" s="136">
        <v>2.4319999999999999</v>
      </c>
      <c r="AM98" s="136">
        <v>2.4319999999999999</v>
      </c>
      <c r="AN98" s="136">
        <v>0.105</v>
      </c>
      <c r="AO98" s="136">
        <v>0.10499999999999998</v>
      </c>
      <c r="AP98" s="136">
        <v>-1E-3</v>
      </c>
      <c r="AQ98" s="286">
        <v>-9.9999999999988987E-4</v>
      </c>
      <c r="AR98" s="136">
        <v>-6.2190000000000003</v>
      </c>
      <c r="AS98" s="286">
        <f t="shared" si="33"/>
        <v>-6.2190000000000012</v>
      </c>
      <c r="AT98" s="92">
        <v>-3.6829999999999998</v>
      </c>
      <c r="AU98" s="92">
        <v>-3.6829999999999998</v>
      </c>
      <c r="AV98" s="136">
        <v>-1.651</v>
      </c>
      <c r="AW98" s="136">
        <v>2.2149999999999999</v>
      </c>
      <c r="AX98" s="136">
        <v>0.60099999999999998</v>
      </c>
      <c r="AY98" s="136">
        <v>-5.3419999999999996</v>
      </c>
      <c r="AZ98" s="102">
        <v>-4.1769999999999996</v>
      </c>
      <c r="BA98" s="136">
        <v>-2.42</v>
      </c>
      <c r="BB98" s="136">
        <v>1.0489999999999999</v>
      </c>
      <c r="BC98" s="136">
        <v>-10.976000000000001</v>
      </c>
      <c r="BD98" s="136">
        <v>-2.9209999999999998</v>
      </c>
      <c r="BE98" s="63">
        <v>-15.268000000000001</v>
      </c>
      <c r="BG98" s="165">
        <f t="shared" si="30"/>
        <v>-0.45320104829651819</v>
      </c>
      <c r="BH98" s="165"/>
      <c r="BI98" s="165" t="str">
        <f t="shared" si="31"/>
        <v>x3.7</v>
      </c>
      <c r="BJ98" s="126"/>
      <c r="BK98" s="224" t="b">
        <f t="shared" si="32"/>
        <v>1</v>
      </c>
    </row>
    <row r="99" spans="1:1015 1033:2041 2059:3067 3085:4093 4111:5119 5137:6140 6145:7166 7171:8192 8197:9213 9218:10239 10244:16367" customFormat="1">
      <c r="A99" s="21" t="s">
        <v>169</v>
      </c>
      <c r="B99" s="336" t="s">
        <v>38</v>
      </c>
      <c r="C99" s="97">
        <v>0</v>
      </c>
      <c r="D99" s="97">
        <v>0</v>
      </c>
      <c r="E99" s="97">
        <v>0</v>
      </c>
      <c r="F99" s="97">
        <v>0</v>
      </c>
      <c r="G99" s="102">
        <f t="shared" si="29"/>
        <v>0</v>
      </c>
      <c r="H99" s="97">
        <v>0</v>
      </c>
      <c r="I99" s="97">
        <v>0</v>
      </c>
      <c r="J99" s="72">
        <v>0</v>
      </c>
      <c r="K99" s="72">
        <v>0</v>
      </c>
      <c r="L99" s="102">
        <v>0</v>
      </c>
      <c r="M99" s="136">
        <v>0</v>
      </c>
      <c r="N99" s="136">
        <v>0</v>
      </c>
      <c r="O99" s="136">
        <v>0</v>
      </c>
      <c r="P99" s="136">
        <v>0</v>
      </c>
      <c r="Q99" s="102">
        <v>0</v>
      </c>
      <c r="R99" s="136">
        <v>0</v>
      </c>
      <c r="S99" s="136">
        <v>0</v>
      </c>
      <c r="T99" s="136">
        <v>0</v>
      </c>
      <c r="U99" s="136">
        <v>0</v>
      </c>
      <c r="V99" s="102">
        <v>0</v>
      </c>
      <c r="W99" s="136">
        <v>0</v>
      </c>
      <c r="X99" s="136">
        <v>0</v>
      </c>
      <c r="Y99" s="136">
        <v>0</v>
      </c>
      <c r="Z99" s="136">
        <v>0</v>
      </c>
      <c r="AA99" s="102">
        <v>0</v>
      </c>
      <c r="AB99" s="136">
        <v>0</v>
      </c>
      <c r="AC99" s="136">
        <v>0</v>
      </c>
      <c r="AD99" s="136">
        <v>0</v>
      </c>
      <c r="AE99" s="136">
        <v>0</v>
      </c>
      <c r="AF99" s="102">
        <v>0</v>
      </c>
      <c r="AG99" s="136">
        <v>0</v>
      </c>
      <c r="AH99" s="136">
        <v>0</v>
      </c>
      <c r="AI99" s="136">
        <v>0</v>
      </c>
      <c r="AJ99" s="136">
        <v>0</v>
      </c>
      <c r="AK99" s="102">
        <v>0</v>
      </c>
      <c r="AL99" s="136">
        <v>0</v>
      </c>
      <c r="AM99" s="136">
        <v>0</v>
      </c>
      <c r="AN99" s="136">
        <v>0</v>
      </c>
      <c r="AO99" s="136">
        <v>0</v>
      </c>
      <c r="AP99" s="136">
        <v>0</v>
      </c>
      <c r="AQ99" s="286">
        <v>0</v>
      </c>
      <c r="AR99" s="136">
        <v>0</v>
      </c>
      <c r="AS99" s="286">
        <f t="shared" si="33"/>
        <v>0</v>
      </c>
      <c r="AT99" s="96">
        <v>0</v>
      </c>
      <c r="AU99" s="96">
        <v>0</v>
      </c>
      <c r="AV99" s="136">
        <v>0</v>
      </c>
      <c r="AW99" s="136">
        <v>0</v>
      </c>
      <c r="AX99" s="136">
        <v>0</v>
      </c>
      <c r="AY99" s="136">
        <v>0</v>
      </c>
      <c r="AZ99" s="102">
        <v>0</v>
      </c>
      <c r="BA99" s="136">
        <v>0</v>
      </c>
      <c r="BB99" s="136">
        <v>0</v>
      </c>
      <c r="BC99" s="136">
        <v>0</v>
      </c>
      <c r="BD99" s="136">
        <v>0</v>
      </c>
      <c r="BE99" s="63">
        <v>0</v>
      </c>
      <c r="BG99" s="165" t="str">
        <f t="shared" si="30"/>
        <v>ns</v>
      </c>
      <c r="BH99" s="165"/>
      <c r="BI99" s="165" t="str">
        <f t="shared" si="31"/>
        <v>ns</v>
      </c>
      <c r="BJ99" s="126"/>
      <c r="BK99" s="224" t="b">
        <f t="shared" si="32"/>
        <v>1</v>
      </c>
    </row>
    <row r="100" spans="1:1015 1033:2041 2059:3067 3085:4093 4111:5119 5137:6140 6145:7166 7171:8192 8197:9213 9218:10239 10244:16367" customFormat="1">
      <c r="A100" s="21" t="s">
        <v>170</v>
      </c>
      <c r="B100" s="336" t="s">
        <v>40</v>
      </c>
      <c r="C100" s="97">
        <v>-3</v>
      </c>
      <c r="D100" s="97">
        <v>0</v>
      </c>
      <c r="E100" s="97">
        <v>0</v>
      </c>
      <c r="F100" s="97">
        <v>5</v>
      </c>
      <c r="G100" s="102">
        <f t="shared" si="29"/>
        <v>2</v>
      </c>
      <c r="H100" s="97">
        <v>1E-3</v>
      </c>
      <c r="I100" s="97">
        <v>0.57799999999999996</v>
      </c>
      <c r="J100" s="72">
        <v>-8.0000000000000002E-3</v>
      </c>
      <c r="K100" s="72">
        <v>3.4769999999999999</v>
      </c>
      <c r="L100" s="102">
        <v>4.048</v>
      </c>
      <c r="M100" s="136">
        <v>1.111</v>
      </c>
      <c r="N100" s="136">
        <v>4.0000000000000001E-3</v>
      </c>
      <c r="O100" s="136">
        <v>2E-3</v>
      </c>
      <c r="P100" s="136">
        <v>4.4089999999999998</v>
      </c>
      <c r="Q100" s="102">
        <v>5.5259999999999998</v>
      </c>
      <c r="R100" s="136">
        <v>0</v>
      </c>
      <c r="S100" s="136">
        <v>2E-3</v>
      </c>
      <c r="T100" s="136">
        <v>-3.0000000000000001E-3</v>
      </c>
      <c r="U100" s="136">
        <v>-2.5000000000000001E-2</v>
      </c>
      <c r="V100" s="102">
        <v>-2.5999999999999999E-2</v>
      </c>
      <c r="W100" s="136">
        <v>-2E-3</v>
      </c>
      <c r="X100" s="136">
        <v>-0.05</v>
      </c>
      <c r="Y100" s="136">
        <v>20.536999999999999</v>
      </c>
      <c r="Z100" s="136">
        <v>11.317</v>
      </c>
      <c r="AA100" s="102">
        <v>31.802</v>
      </c>
      <c r="AB100" s="136">
        <v>3.5019999999999998</v>
      </c>
      <c r="AC100" s="136">
        <v>-0.14099999999999999</v>
      </c>
      <c r="AD100" s="136">
        <v>-1E-3</v>
      </c>
      <c r="AE100" s="136">
        <v>0.09</v>
      </c>
      <c r="AF100" s="102">
        <v>3.45</v>
      </c>
      <c r="AG100" s="136">
        <v>6.0000000000000001E-3</v>
      </c>
      <c r="AH100" s="136">
        <v>2.5000000000000001E-2</v>
      </c>
      <c r="AI100" s="136">
        <v>0</v>
      </c>
      <c r="AJ100" s="136">
        <v>0.54</v>
      </c>
      <c r="AK100" s="102">
        <v>0.57099999999999995</v>
      </c>
      <c r="AL100" s="136">
        <v>0.13300000000000001</v>
      </c>
      <c r="AM100" s="136">
        <v>0.13300000000000001</v>
      </c>
      <c r="AN100" s="136">
        <v>-1.097</v>
      </c>
      <c r="AO100" s="136">
        <v>-1.097</v>
      </c>
      <c r="AP100" s="136">
        <v>-1.6990000000000001</v>
      </c>
      <c r="AQ100" s="286">
        <v>-1.6989999999999998</v>
      </c>
      <c r="AR100" s="136">
        <v>-3.988</v>
      </c>
      <c r="AS100" s="286">
        <f t="shared" si="33"/>
        <v>-3.9879999999999995</v>
      </c>
      <c r="AT100" s="92">
        <v>-6.6509999999999998</v>
      </c>
      <c r="AU100" s="92">
        <v>-6.6509999999999998</v>
      </c>
      <c r="AV100" s="136">
        <v>-1.2E-2</v>
      </c>
      <c r="AW100" s="136">
        <v>-7.0000000000000001E-3</v>
      </c>
      <c r="AX100" s="136">
        <v>-2.7149999999999999</v>
      </c>
      <c r="AY100" s="136">
        <v>-2.2970000000000002</v>
      </c>
      <c r="AZ100" s="102">
        <v>-5.0309999999999997</v>
      </c>
      <c r="BA100" s="136">
        <v>1.9999999999988916E-3</v>
      </c>
      <c r="BB100" s="136">
        <v>4.3838399999991395E-3</v>
      </c>
      <c r="BC100" s="136">
        <v>7.5616000000000128E-2</v>
      </c>
      <c r="BD100" s="136">
        <v>-1.016</v>
      </c>
      <c r="BE100" s="63">
        <v>-0.93400016000000363</v>
      </c>
      <c r="BG100" s="165">
        <f t="shared" si="30"/>
        <v>-0.55768393556813245</v>
      </c>
      <c r="BH100" s="165"/>
      <c r="BI100" s="165">
        <f t="shared" si="31"/>
        <v>-0.81435099185052606</v>
      </c>
      <c r="BJ100" s="126"/>
      <c r="BK100" s="224" t="b">
        <f t="shared" si="32"/>
        <v>1</v>
      </c>
    </row>
    <row r="101" spans="1:1015 1033:2041 2059:3067 3085:4093 4111:5119 5137:6140 6145:7166 7171:8192 8197:9213 9218:10239 10244:16367" customFormat="1">
      <c r="A101" s="21" t="s">
        <v>171</v>
      </c>
      <c r="B101" s="336" t="s">
        <v>42</v>
      </c>
      <c r="C101" s="97">
        <v>0</v>
      </c>
      <c r="D101" s="97">
        <v>0</v>
      </c>
      <c r="E101" s="97">
        <v>0</v>
      </c>
      <c r="F101" s="97">
        <v>0</v>
      </c>
      <c r="G101" s="102">
        <f t="shared" si="29"/>
        <v>0</v>
      </c>
      <c r="H101" s="97">
        <v>0</v>
      </c>
      <c r="I101" s="97">
        <v>0</v>
      </c>
      <c r="J101" s="72">
        <v>0</v>
      </c>
      <c r="K101" s="72">
        <v>0</v>
      </c>
      <c r="L101" s="102">
        <v>0</v>
      </c>
      <c r="M101" s="136">
        <v>0</v>
      </c>
      <c r="N101" s="136">
        <v>0</v>
      </c>
      <c r="O101" s="136">
        <v>0</v>
      </c>
      <c r="P101" s="136">
        <v>0</v>
      </c>
      <c r="Q101" s="102">
        <v>0</v>
      </c>
      <c r="R101" s="136">
        <v>0</v>
      </c>
      <c r="S101" s="136">
        <v>0</v>
      </c>
      <c r="T101" s="136">
        <v>0</v>
      </c>
      <c r="U101" s="136">
        <v>0</v>
      </c>
      <c r="V101" s="102">
        <v>0</v>
      </c>
      <c r="W101" s="136">
        <v>0</v>
      </c>
      <c r="X101" s="136">
        <v>0</v>
      </c>
      <c r="Y101" s="136">
        <v>0</v>
      </c>
      <c r="Z101" s="136">
        <v>0</v>
      </c>
      <c r="AA101" s="102">
        <v>0</v>
      </c>
      <c r="AB101" s="136">
        <v>0</v>
      </c>
      <c r="AC101" s="136">
        <v>0</v>
      </c>
      <c r="AD101" s="136">
        <v>0</v>
      </c>
      <c r="AE101" s="136">
        <v>0</v>
      </c>
      <c r="AF101" s="102">
        <v>0</v>
      </c>
      <c r="AG101" s="136">
        <v>0</v>
      </c>
      <c r="AH101" s="136">
        <v>0</v>
      </c>
      <c r="AI101" s="136">
        <v>0</v>
      </c>
      <c r="AJ101" s="136">
        <v>0</v>
      </c>
      <c r="AK101" s="102">
        <v>0</v>
      </c>
      <c r="AL101" s="136">
        <v>0</v>
      </c>
      <c r="AM101" s="136">
        <v>0</v>
      </c>
      <c r="AN101" s="136">
        <v>0</v>
      </c>
      <c r="AO101" s="136">
        <v>0</v>
      </c>
      <c r="AP101" s="136">
        <v>0</v>
      </c>
      <c r="AQ101" s="286">
        <v>0</v>
      </c>
      <c r="AR101" s="136">
        <v>0</v>
      </c>
      <c r="AS101" s="286">
        <f t="shared" si="33"/>
        <v>0</v>
      </c>
      <c r="AT101" s="92">
        <v>0</v>
      </c>
      <c r="AU101" s="92">
        <v>0</v>
      </c>
      <c r="AV101" s="136">
        <v>0</v>
      </c>
      <c r="AW101" s="136">
        <v>0</v>
      </c>
      <c r="AX101" s="136">
        <v>0</v>
      </c>
      <c r="AY101" s="136">
        <v>0</v>
      </c>
      <c r="AZ101" s="102">
        <v>0</v>
      </c>
      <c r="BA101" s="136">
        <v>0</v>
      </c>
      <c r="BB101" s="136">
        <v>0</v>
      </c>
      <c r="BC101" s="136">
        <v>0</v>
      </c>
      <c r="BD101" s="136">
        <v>0</v>
      </c>
      <c r="BE101" s="63">
        <v>0</v>
      </c>
      <c r="BG101" s="165" t="str">
        <f t="shared" si="30"/>
        <v>ns</v>
      </c>
      <c r="BH101" s="165"/>
      <c r="BI101" s="165" t="str">
        <f t="shared" si="31"/>
        <v>ns</v>
      </c>
      <c r="BJ101" s="126"/>
      <c r="BK101" s="224" t="b">
        <f t="shared" si="32"/>
        <v>1</v>
      </c>
    </row>
    <row r="102" spans="1:1015 1033:2041 2059:3067 3085:4093 4111:5119 5137:6140 6145:7166 7171:8192 8197:9213 9218:10239 10244:16367" customFormat="1">
      <c r="A102" s="21" t="s">
        <v>172</v>
      </c>
      <c r="B102" s="335" t="s">
        <v>44</v>
      </c>
      <c r="C102" s="60">
        <v>40</v>
      </c>
      <c r="D102" s="60">
        <v>32</v>
      </c>
      <c r="E102" s="60">
        <v>42</v>
      </c>
      <c r="F102" s="60">
        <v>38</v>
      </c>
      <c r="G102" s="61">
        <f t="shared" si="29"/>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9">
        <v>35.151000000000003</v>
      </c>
      <c r="AA102" s="61">
        <v>102.122</v>
      </c>
      <c r="AB102" s="139">
        <v>30.451000000000001</v>
      </c>
      <c r="AC102" s="139">
        <v>18.341000000000001</v>
      </c>
      <c r="AD102" s="139">
        <v>19.177</v>
      </c>
      <c r="AE102" s="139">
        <v>21.844000000000001</v>
      </c>
      <c r="AF102" s="61">
        <v>89.813000000000002</v>
      </c>
      <c r="AG102" s="139">
        <v>27.683</v>
      </c>
      <c r="AH102" s="139">
        <v>31.135000000000002</v>
      </c>
      <c r="AI102" s="139">
        <v>28.904</v>
      </c>
      <c r="AJ102" s="139">
        <v>41.814999999999998</v>
      </c>
      <c r="AK102" s="61">
        <v>129.53700000000001</v>
      </c>
      <c r="AL102" s="139">
        <v>31.891999999999999</v>
      </c>
      <c r="AM102" s="139">
        <v>31.891999999999999</v>
      </c>
      <c r="AN102" s="139">
        <v>35.107999999999997</v>
      </c>
      <c r="AO102" s="139">
        <v>35.108000000000004</v>
      </c>
      <c r="AP102" s="139">
        <v>33.823</v>
      </c>
      <c r="AQ102" s="287">
        <v>33.822999999999993</v>
      </c>
      <c r="AR102" s="139">
        <v>44.215000000000003</v>
      </c>
      <c r="AS102" s="287">
        <f t="shared" si="33"/>
        <v>44.215000000000018</v>
      </c>
      <c r="AT102" s="89">
        <v>145.03800000000001</v>
      </c>
      <c r="AU102" s="89">
        <v>145.03800000000001</v>
      </c>
      <c r="AV102" s="139">
        <v>53.640999999999998</v>
      </c>
      <c r="AW102" s="139">
        <v>62.273000000000003</v>
      </c>
      <c r="AX102" s="139">
        <v>47.237000000000002</v>
      </c>
      <c r="AY102" s="139">
        <v>22.931000000000001</v>
      </c>
      <c r="AZ102" s="61">
        <v>186.08199999999999</v>
      </c>
      <c r="BA102" s="139">
        <v>47.220999999999997</v>
      </c>
      <c r="BB102" s="139">
        <v>58.352408840000002</v>
      </c>
      <c r="BC102" s="139">
        <v>76.972590999999994</v>
      </c>
      <c r="BD102" s="139">
        <v>91.385000000000005</v>
      </c>
      <c r="BE102" s="61">
        <v>273.93099983999997</v>
      </c>
      <c r="BG102" s="165" t="str">
        <f t="shared" si="30"/>
        <v>x4</v>
      </c>
      <c r="BH102" s="165"/>
      <c r="BI102" s="165">
        <f t="shared" si="31"/>
        <v>0.4720983213851957</v>
      </c>
      <c r="BJ102" s="126"/>
      <c r="BK102" s="224" t="b">
        <f t="shared" si="32"/>
        <v>1</v>
      </c>
    </row>
    <row r="103" spans="1:1015 1033:2041 2059:3067 3085:4093 4111:5119 5137:6140 6145:7166 7171:8192 8197:9213 9218:10239 10244:16367" customFormat="1">
      <c r="A103" s="21" t="s">
        <v>173</v>
      </c>
      <c r="B103" s="336" t="s">
        <v>46</v>
      </c>
      <c r="C103" s="97">
        <v>-10</v>
      </c>
      <c r="D103" s="97">
        <v>-7</v>
      </c>
      <c r="E103" s="97">
        <v>-14</v>
      </c>
      <c r="F103" s="97">
        <v>-9</v>
      </c>
      <c r="G103" s="102">
        <f t="shared" si="29"/>
        <v>-40</v>
      </c>
      <c r="H103" s="97">
        <v>-4.9039999999999999</v>
      </c>
      <c r="I103" s="97">
        <v>-3.6139999999999999</v>
      </c>
      <c r="J103" s="72">
        <v>-10.295999999999999</v>
      </c>
      <c r="K103" s="72">
        <v>-18.984000000000002</v>
      </c>
      <c r="L103" s="102">
        <v>-37.798000000000002</v>
      </c>
      <c r="M103" s="136">
        <v>-6.9020000000000001</v>
      </c>
      <c r="N103" s="136">
        <v>-9.7829999999999995</v>
      </c>
      <c r="O103" s="136">
        <v>2.4489999999999998</v>
      </c>
      <c r="P103" s="136">
        <v>2.8250000000000002</v>
      </c>
      <c r="Q103" s="102">
        <v>-11.411</v>
      </c>
      <c r="R103" s="136">
        <v>-5.319</v>
      </c>
      <c r="S103" s="136">
        <v>-12.502000000000001</v>
      </c>
      <c r="T103" s="136">
        <v>-6.5359999999999996</v>
      </c>
      <c r="U103" s="136">
        <v>0.50700000000000001</v>
      </c>
      <c r="V103" s="102">
        <v>-23.85</v>
      </c>
      <c r="W103" s="136">
        <v>-0.89500000000000002</v>
      </c>
      <c r="X103" s="136">
        <v>-3.8679999999999999</v>
      </c>
      <c r="Y103" s="136">
        <v>-2.214</v>
      </c>
      <c r="Z103" s="136">
        <v>-7.8890000000000002</v>
      </c>
      <c r="AA103" s="102">
        <v>-14.866</v>
      </c>
      <c r="AB103" s="136">
        <v>-1.409</v>
      </c>
      <c r="AC103" s="136">
        <v>2.601</v>
      </c>
      <c r="AD103" s="136">
        <v>-3.5960000000000001</v>
      </c>
      <c r="AE103" s="136">
        <v>-4.0720000000000001</v>
      </c>
      <c r="AF103" s="102">
        <v>-6.476</v>
      </c>
      <c r="AG103" s="136">
        <v>-4.8079999999999998</v>
      </c>
      <c r="AH103" s="136">
        <v>0.77276000000000011</v>
      </c>
      <c r="AI103" s="136">
        <v>-2.9279999999999999</v>
      </c>
      <c r="AJ103" s="136">
        <v>-7.19</v>
      </c>
      <c r="AK103" s="102">
        <v>-14.153239999999998</v>
      </c>
      <c r="AL103" s="136">
        <v>-6.03</v>
      </c>
      <c r="AM103" s="136">
        <v>-6.03</v>
      </c>
      <c r="AN103" s="136">
        <v>-7.4139999999999997</v>
      </c>
      <c r="AO103" s="136">
        <v>-7.4140000000000006</v>
      </c>
      <c r="AP103" s="136">
        <v>-1.885</v>
      </c>
      <c r="AQ103" s="286">
        <v>-1.8849999999999998</v>
      </c>
      <c r="AR103" s="136">
        <v>-7.2389999999999999</v>
      </c>
      <c r="AS103" s="286">
        <f t="shared" si="33"/>
        <v>-7.238999999999999</v>
      </c>
      <c r="AT103" s="92">
        <v>-22.568000000000001</v>
      </c>
      <c r="AU103" s="92">
        <v>-22.568000000000001</v>
      </c>
      <c r="AV103" s="136">
        <v>-11.347</v>
      </c>
      <c r="AW103" s="136">
        <v>-13.574999999999999</v>
      </c>
      <c r="AX103" s="136">
        <v>-9.7110000000000003</v>
      </c>
      <c r="AY103" s="136">
        <v>-4.6230000000000002</v>
      </c>
      <c r="AZ103" s="102">
        <v>-39.256</v>
      </c>
      <c r="BA103" s="136">
        <v>-10.0680567</v>
      </c>
      <c r="BB103" s="136">
        <v>-12.745278603499999</v>
      </c>
      <c r="BC103" s="136">
        <v>-16.458444655299999</v>
      </c>
      <c r="BD103" s="136">
        <v>-19.482149800000002</v>
      </c>
      <c r="BE103" s="63">
        <v>-58.753929758799998</v>
      </c>
      <c r="BG103" s="165" t="str">
        <f t="shared" si="30"/>
        <v>x4.2</v>
      </c>
      <c r="BH103" s="165"/>
      <c r="BI103" s="165">
        <f t="shared" si="31"/>
        <v>0.49668661500917044</v>
      </c>
      <c r="BJ103" s="126"/>
      <c r="BK103" s="224" t="b">
        <f t="shared" si="32"/>
        <v>1</v>
      </c>
    </row>
    <row r="104" spans="1:1015 1033:2041 2059:3067 3085:4093 4111:5119 5137:6140 6145:7166 7171:8192 8197:9213 9218:10239 10244:16367" customFormat="1">
      <c r="A104" s="21" t="s">
        <v>174</v>
      </c>
      <c r="B104" s="336" t="s">
        <v>48</v>
      </c>
      <c r="C104" s="97">
        <v>0</v>
      </c>
      <c r="D104" s="97">
        <v>0</v>
      </c>
      <c r="E104" s="97">
        <v>0</v>
      </c>
      <c r="F104" s="97">
        <v>0</v>
      </c>
      <c r="G104" s="102">
        <f t="shared" si="29"/>
        <v>0</v>
      </c>
      <c r="H104" s="97">
        <v>0</v>
      </c>
      <c r="I104" s="97">
        <v>0</v>
      </c>
      <c r="J104" s="72">
        <v>0</v>
      </c>
      <c r="K104" s="72">
        <v>-2E-3</v>
      </c>
      <c r="L104" s="102">
        <v>-2E-3</v>
      </c>
      <c r="M104" s="136">
        <v>0</v>
      </c>
      <c r="N104" s="136">
        <v>0</v>
      </c>
      <c r="O104" s="136">
        <v>0</v>
      </c>
      <c r="P104" s="136">
        <v>0</v>
      </c>
      <c r="Q104" s="102">
        <v>0</v>
      </c>
      <c r="R104" s="136">
        <v>0</v>
      </c>
      <c r="S104" s="136">
        <v>0</v>
      </c>
      <c r="T104" s="136">
        <v>0</v>
      </c>
      <c r="U104" s="136">
        <v>0</v>
      </c>
      <c r="V104" s="102">
        <v>0</v>
      </c>
      <c r="W104" s="136">
        <v>-4.0000000000000001E-3</v>
      </c>
      <c r="X104" s="136">
        <v>0</v>
      </c>
      <c r="Y104" s="136">
        <v>4.0000000000000001E-3</v>
      </c>
      <c r="Z104" s="136">
        <v>0</v>
      </c>
      <c r="AA104" s="102">
        <v>0</v>
      </c>
      <c r="AB104" s="136">
        <v>0</v>
      </c>
      <c r="AC104" s="136">
        <v>0</v>
      </c>
      <c r="AD104" s="136">
        <v>0</v>
      </c>
      <c r="AE104" s="136">
        <v>0</v>
      </c>
      <c r="AF104" s="102">
        <v>0</v>
      </c>
      <c r="AG104" s="136">
        <v>0</v>
      </c>
      <c r="AH104" s="136">
        <v>0</v>
      </c>
      <c r="AI104" s="136">
        <v>0.68500000000000005</v>
      </c>
      <c r="AJ104" s="136">
        <v>1.502</v>
      </c>
      <c r="AK104" s="102">
        <v>2.1869999999999994</v>
      </c>
      <c r="AL104" s="136">
        <v>-1.044</v>
      </c>
      <c r="AM104" s="136">
        <v>-1.044</v>
      </c>
      <c r="AN104" s="136">
        <v>2.3159999999999998</v>
      </c>
      <c r="AO104" s="136">
        <v>2.3159999999999998</v>
      </c>
      <c r="AP104" s="136">
        <v>-0.314</v>
      </c>
      <c r="AQ104" s="286">
        <v>-0.31400000000000006</v>
      </c>
      <c r="AR104" s="136">
        <v>3.1789999999999998</v>
      </c>
      <c r="AS104" s="286">
        <f t="shared" si="33"/>
        <v>3.1789999999999994</v>
      </c>
      <c r="AT104" s="92">
        <v>4.1369999999999996</v>
      </c>
      <c r="AU104" s="92">
        <v>4.1369999999999996</v>
      </c>
      <c r="AV104" s="136">
        <v>0</v>
      </c>
      <c r="AW104" s="136">
        <v>1.004</v>
      </c>
      <c r="AX104" s="136">
        <v>0</v>
      </c>
      <c r="AY104" s="136">
        <v>0</v>
      </c>
      <c r="AZ104" s="102">
        <v>1.004</v>
      </c>
      <c r="BA104" s="136">
        <v>0</v>
      </c>
      <c r="BB104" s="136">
        <v>0</v>
      </c>
      <c r="BC104" s="136">
        <v>0</v>
      </c>
      <c r="BD104" s="136">
        <v>0</v>
      </c>
      <c r="BE104" s="63">
        <v>0</v>
      </c>
      <c r="BG104" s="165" t="str">
        <f t="shared" si="30"/>
        <v>ns</v>
      </c>
      <c r="BH104" s="165"/>
      <c r="BI104" s="165">
        <f t="shared" si="31"/>
        <v>-1</v>
      </c>
      <c r="BJ104" s="126"/>
      <c r="BK104" s="224" t="b">
        <f t="shared" si="32"/>
        <v>1</v>
      </c>
    </row>
    <row r="105" spans="1:1015 1033:2041 2059:3067 3085:4093 4111:5119 5137:6140 6145:7166 7171:8192 8197:9213 9218:10239 10244:16367" customFormat="1">
      <c r="A105" s="21" t="s">
        <v>175</v>
      </c>
      <c r="B105" s="335" t="s">
        <v>50</v>
      </c>
      <c r="C105" s="60">
        <v>30</v>
      </c>
      <c r="D105" s="60">
        <v>25</v>
      </c>
      <c r="E105" s="60">
        <v>28</v>
      </c>
      <c r="F105" s="60">
        <v>29</v>
      </c>
      <c r="G105" s="61">
        <f t="shared" si="29"/>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9">
        <v>27.262</v>
      </c>
      <c r="AA105" s="61">
        <v>87.256</v>
      </c>
      <c r="AB105" s="139">
        <v>29.042000000000002</v>
      </c>
      <c r="AC105" s="139">
        <v>20.942</v>
      </c>
      <c r="AD105" s="139">
        <v>15.581</v>
      </c>
      <c r="AE105" s="139">
        <v>17.771999999999998</v>
      </c>
      <c r="AF105" s="61">
        <v>83.336999999999989</v>
      </c>
      <c r="AG105" s="139">
        <v>22.875</v>
      </c>
      <c r="AH105" s="139">
        <v>31.90776</v>
      </c>
      <c r="AI105" s="139">
        <v>26.661000000000001</v>
      </c>
      <c r="AJ105" s="139">
        <v>36.127000000000002</v>
      </c>
      <c r="AK105" s="61">
        <v>117.57075999999999</v>
      </c>
      <c r="AL105" s="139">
        <v>24.818000000000001</v>
      </c>
      <c r="AM105" s="139">
        <v>24.818000000000001</v>
      </c>
      <c r="AN105" s="139">
        <v>30.01</v>
      </c>
      <c r="AO105" s="139">
        <v>30.01</v>
      </c>
      <c r="AP105" s="139">
        <v>31.623999999999999</v>
      </c>
      <c r="AQ105" s="287">
        <v>31.623999999999995</v>
      </c>
      <c r="AR105" s="139">
        <v>40.155000000000001</v>
      </c>
      <c r="AS105" s="287">
        <f t="shared" si="33"/>
        <v>40.155000000000001</v>
      </c>
      <c r="AT105" s="89">
        <v>126.607</v>
      </c>
      <c r="AU105" s="89">
        <v>126.607</v>
      </c>
      <c r="AV105" s="139">
        <v>42.293999999999997</v>
      </c>
      <c r="AW105" s="139">
        <v>49.701999999999998</v>
      </c>
      <c r="AX105" s="139">
        <v>37.526000000000003</v>
      </c>
      <c r="AY105" s="139">
        <v>18.308</v>
      </c>
      <c r="AZ105" s="61">
        <v>147.83000000000001</v>
      </c>
      <c r="BA105" s="139">
        <v>37.152943299999997</v>
      </c>
      <c r="BB105" s="139">
        <v>45.607130236499998</v>
      </c>
      <c r="BC105" s="139">
        <v>60.514146344700002</v>
      </c>
      <c r="BD105" s="139">
        <v>71.902850200000003</v>
      </c>
      <c r="BE105" s="61">
        <v>215.17707008119999</v>
      </c>
      <c r="BG105" s="165" t="str">
        <f t="shared" si="30"/>
        <v>x3.9</v>
      </c>
      <c r="BH105" s="165"/>
      <c r="BI105" s="165">
        <f t="shared" si="31"/>
        <v>0.45557106190353758</v>
      </c>
      <c r="BJ105" s="126"/>
      <c r="BK105" s="224" t="b">
        <f t="shared" si="32"/>
        <v>1</v>
      </c>
    </row>
    <row r="106" spans="1:1015 1033:2041 2059:3067 3085:4093 4111:5119 5137:6140 6145:7166 7171:8192 8197:9213 9218:10239 10244:16367" customFormat="1">
      <c r="A106" s="21" t="s">
        <v>176</v>
      </c>
      <c r="B106" s="336" t="s">
        <v>52</v>
      </c>
      <c r="C106" s="97">
        <v>-5</v>
      </c>
      <c r="D106" s="97">
        <v>4</v>
      </c>
      <c r="E106" s="97">
        <v>4</v>
      </c>
      <c r="F106" s="97">
        <v>4</v>
      </c>
      <c r="G106" s="102">
        <f t="shared" si="29"/>
        <v>7</v>
      </c>
      <c r="H106" s="97">
        <v>-3.6190000000000002</v>
      </c>
      <c r="I106" s="97">
        <v>-3.4430000000000001</v>
      </c>
      <c r="J106" s="97">
        <v>-4.4180000000000001</v>
      </c>
      <c r="K106" s="97">
        <v>-4.6660000000000004</v>
      </c>
      <c r="L106" s="102">
        <v>-16.146000000000001</v>
      </c>
      <c r="M106" s="136">
        <v>-4.1219999999999999</v>
      </c>
      <c r="N106" s="136">
        <v>-4.3360000000000003</v>
      </c>
      <c r="O106" s="136">
        <v>-4.0350000000000001</v>
      </c>
      <c r="P106" s="136">
        <v>-0.81799999999999995</v>
      </c>
      <c r="Q106" s="102">
        <v>-13.311</v>
      </c>
      <c r="R106" s="136">
        <v>-3.6019999999999999</v>
      </c>
      <c r="S106" s="136">
        <v>-2.4580000000000002</v>
      </c>
      <c r="T106" s="136">
        <v>-2.6070000000000002</v>
      </c>
      <c r="U106" s="136">
        <v>-0.53400000000000003</v>
      </c>
      <c r="V106" s="102">
        <v>-9.2010000000000005</v>
      </c>
      <c r="W106" s="136">
        <v>-2.9089999999999998</v>
      </c>
      <c r="X106" s="136">
        <v>-2.2959999999999998</v>
      </c>
      <c r="Y106" s="136">
        <v>-9.907</v>
      </c>
      <c r="Z106" s="136">
        <v>-5.774</v>
      </c>
      <c r="AA106" s="102">
        <v>-20.885999999999999</v>
      </c>
      <c r="AB106" s="136">
        <v>-3.7530000000000001</v>
      </c>
      <c r="AC106" s="136">
        <v>-2.2989999999999999</v>
      </c>
      <c r="AD106" s="136">
        <v>-3.081</v>
      </c>
      <c r="AE106" s="136">
        <v>-2.2869999999999999</v>
      </c>
      <c r="AF106" s="102">
        <v>-11.420000000000002</v>
      </c>
      <c r="AG106" s="136">
        <v>-2.95171012</v>
      </c>
      <c r="AH106" s="136">
        <v>-3.7496776679999999</v>
      </c>
      <c r="AI106" s="136">
        <v>-3.1930000000000001</v>
      </c>
      <c r="AJ106" s="136">
        <v>-4.1950000000000003</v>
      </c>
      <c r="AK106" s="102">
        <v>-14.089387788</v>
      </c>
      <c r="AL106" s="136">
        <v>-2.887</v>
      </c>
      <c r="AM106" s="136">
        <v>-2.887</v>
      </c>
      <c r="AN106" s="136">
        <v>-2.6659999999999999</v>
      </c>
      <c r="AO106" s="136">
        <v>-2.6659999999999999</v>
      </c>
      <c r="AP106" s="136">
        <v>-2.4740000000000002</v>
      </c>
      <c r="AQ106" s="286">
        <v>-2.4739999999999993</v>
      </c>
      <c r="AR106" s="136">
        <v>-5.2469999999999999</v>
      </c>
      <c r="AS106" s="286">
        <f t="shared" si="33"/>
        <v>-5.246999999999999</v>
      </c>
      <c r="AT106" s="92">
        <v>-13.273999999999999</v>
      </c>
      <c r="AU106" s="92">
        <v>-13.273999999999999</v>
      </c>
      <c r="AV106" s="136">
        <v>-5.0759999999999996</v>
      </c>
      <c r="AW106" s="136">
        <v>-6.9610000000000003</v>
      </c>
      <c r="AX106" s="136">
        <v>-5.3760000000000003</v>
      </c>
      <c r="AY106" s="136">
        <v>-2.9180000000000001</v>
      </c>
      <c r="AZ106" s="102">
        <v>-20.331</v>
      </c>
      <c r="BA106" s="136">
        <v>-5.9740000000000002</v>
      </c>
      <c r="BB106" s="136">
        <v>-9.5310003592273329</v>
      </c>
      <c r="BC106" s="136">
        <v>-10.61360246914929</v>
      </c>
      <c r="BD106" s="136">
        <v>-12.385444796579932</v>
      </c>
      <c r="BE106" s="63">
        <v>-38.504047624956556</v>
      </c>
      <c r="BG106" s="165" t="str">
        <f t="shared" si="30"/>
        <v>x4.2</v>
      </c>
      <c r="BH106" s="165"/>
      <c r="BI106" s="165">
        <f t="shared" si="31"/>
        <v>0.89385901455691097</v>
      </c>
      <c r="BJ106" s="126"/>
      <c r="BK106" s="224" t="b">
        <f t="shared" si="32"/>
        <v>1</v>
      </c>
    </row>
    <row r="107" spans="1:1015 1033:2041 2059:3067 3085:4093 4111:5119 5137:6140 6145:7166 7171:8192 8197:9213 9218:10239 10244:16367" customFormat="1">
      <c r="A107" s="21" t="s">
        <v>177</v>
      </c>
      <c r="B107" s="338" t="s">
        <v>54</v>
      </c>
      <c r="C107" s="61">
        <v>25</v>
      </c>
      <c r="D107" s="61">
        <v>21</v>
      </c>
      <c r="E107" s="61">
        <v>24</v>
      </c>
      <c r="F107" s="61">
        <v>25</v>
      </c>
      <c r="G107" s="61">
        <f t="shared" si="29"/>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40">
        <v>21.488</v>
      </c>
      <c r="AA107" s="61">
        <v>66.37</v>
      </c>
      <c r="AB107" s="140">
        <v>25.289000000000001</v>
      </c>
      <c r="AC107" s="140">
        <v>18.643000000000001</v>
      </c>
      <c r="AD107" s="140">
        <v>12.5</v>
      </c>
      <c r="AE107" s="140">
        <v>15.484999999999998</v>
      </c>
      <c r="AF107" s="61">
        <v>71.917000000000002</v>
      </c>
      <c r="AG107" s="140">
        <v>19.923289879999999</v>
      </c>
      <c r="AH107" s="140">
        <v>28.158082332000003</v>
      </c>
      <c r="AI107" s="140">
        <v>23.468</v>
      </c>
      <c r="AJ107" s="140">
        <v>31.931999999999999</v>
      </c>
      <c r="AK107" s="61">
        <v>103.481372212</v>
      </c>
      <c r="AL107" s="140">
        <v>21.931000000000001</v>
      </c>
      <c r="AM107" s="140">
        <v>21.931000000000001</v>
      </c>
      <c r="AN107" s="140">
        <v>27.344000000000001</v>
      </c>
      <c r="AO107" s="140">
        <v>27.343999999999998</v>
      </c>
      <c r="AP107" s="140">
        <v>29.15</v>
      </c>
      <c r="AQ107" s="287">
        <v>29.15</v>
      </c>
      <c r="AR107" s="140">
        <v>34.908000000000001</v>
      </c>
      <c r="AS107" s="287">
        <f t="shared" si="33"/>
        <v>34.908000000000008</v>
      </c>
      <c r="AT107" s="89">
        <v>113.333</v>
      </c>
      <c r="AU107" s="89">
        <v>113.333</v>
      </c>
      <c r="AV107" s="140">
        <v>37.218000000000004</v>
      </c>
      <c r="AW107" s="140">
        <v>42.741</v>
      </c>
      <c r="AX107" s="140">
        <v>32.15</v>
      </c>
      <c r="AY107" s="140">
        <v>15.39</v>
      </c>
      <c r="AZ107" s="61">
        <v>127.499</v>
      </c>
      <c r="BA107" s="140">
        <v>31.1789433</v>
      </c>
      <c r="BB107" s="140">
        <v>36.07612987727267</v>
      </c>
      <c r="BC107" s="140">
        <v>49.90054387555071</v>
      </c>
      <c r="BD107" s="140">
        <v>59.517405403420071</v>
      </c>
      <c r="BE107" s="61">
        <v>176.67302245624344</v>
      </c>
      <c r="BG107" s="165" t="str">
        <f t="shared" si="30"/>
        <v>x3.9</v>
      </c>
      <c r="BH107" s="165"/>
      <c r="BI107" s="165">
        <f t="shared" si="31"/>
        <v>0.38568163245392872</v>
      </c>
      <c r="BJ107" s="126"/>
      <c r="BK107" s="224" t="b">
        <f t="shared" si="32"/>
        <v>1</v>
      </c>
    </row>
    <row r="108" spans="1:1015 1033:2041 2059:3067 3085:4093 4111:5119 5137:6140 6145:7166 7171:8192 8197:9213 9218:10239 10244:16367" customFormat="1">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10"/>
      <c r="AT108" s="131"/>
      <c r="AU108" s="131"/>
      <c r="AV108" s="131"/>
      <c r="AW108" s="131"/>
      <c r="AX108" s="131"/>
      <c r="AY108" s="131"/>
      <c r="AZ108" s="131"/>
      <c r="BA108" s="131"/>
      <c r="BB108" s="131"/>
      <c r="BC108" s="131"/>
      <c r="BD108" s="131"/>
      <c r="BE108" s="410"/>
      <c r="BG108" s="165"/>
      <c r="BH108" s="165"/>
      <c r="BI108" s="165"/>
      <c r="BJ108" s="126"/>
      <c r="BK108" s="224"/>
    </row>
    <row r="109" spans="1:1015 1033:2041 2059:3067 3085:4093 4111:5119 5137:6140 6145:7166 7171:8192 8197:9213 9218:10239 10244:16367" customFormat="1">
      <c r="A109" s="21"/>
      <c r="B109" s="84"/>
      <c r="C109" s="84"/>
      <c r="D109" s="84"/>
      <c r="E109" s="103"/>
      <c r="F109" s="103"/>
      <c r="G109" s="103"/>
      <c r="H109" s="103"/>
      <c r="I109" s="103"/>
      <c r="J109" s="103"/>
      <c r="K109" s="103"/>
      <c r="L109" s="103"/>
      <c r="M109" s="142"/>
      <c r="N109" s="142"/>
      <c r="O109" s="142"/>
      <c r="P109" s="142"/>
      <c r="Q109" s="103"/>
      <c r="R109" s="142"/>
      <c r="S109" s="142"/>
      <c r="T109" s="142"/>
      <c r="U109" s="142"/>
      <c r="V109" s="103"/>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G109" s="168"/>
      <c r="BH109" s="168"/>
      <c r="BI109" s="168"/>
      <c r="BJ109" s="126"/>
      <c r="BK109" s="224"/>
    </row>
    <row r="110" spans="1:1015 1033:2041 2059:3067 3085:4093 4111:5119 5137:6140 6145:7166 7171:8192 8197:9213 9218:10239 10244:16367" customFormat="1" ht="16.5"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2"/>
      <c r="AT110" s="133"/>
      <c r="AU110" s="133"/>
      <c r="AV110" s="133"/>
      <c r="AW110" s="133"/>
      <c r="AX110" s="133"/>
      <c r="AY110" s="133"/>
      <c r="AZ110" s="133"/>
      <c r="BA110" s="133"/>
      <c r="BB110" s="133"/>
      <c r="BC110" s="133"/>
      <c r="BD110" s="133"/>
      <c r="BE110" s="412"/>
      <c r="BG110" s="378"/>
      <c r="BH110" s="378"/>
      <c r="BI110" s="380"/>
      <c r="BJ110" s="378"/>
      <c r="BK110" s="378"/>
    </row>
    <row r="111" spans="1:1015 1033:2041 2059:3067 3085:4093 4111:5119 5137:6140 6145:7166 7171:8192 8197:9213 9218:10239 10244:16367" customFormat="1">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329" t="str">
        <f>+$AM$13</f>
        <v>IFRS 17</v>
      </c>
      <c r="AN111" s="131"/>
      <c r="AO111" s="329" t="str">
        <f>+$AM$13</f>
        <v>IFRS 17</v>
      </c>
      <c r="AP111" s="131"/>
      <c r="AQ111" s="57"/>
      <c r="AR111" s="131"/>
      <c r="AS111" s="415" t="str">
        <f>+$AM$13</f>
        <v>IFRS 17</v>
      </c>
      <c r="AT111" s="131"/>
      <c r="AU111" s="329" t="s">
        <v>596</v>
      </c>
      <c r="AV111" s="131"/>
      <c r="AW111" s="131"/>
      <c r="AX111" s="131"/>
      <c r="AY111" s="131"/>
      <c r="AZ111" s="131"/>
      <c r="BA111" s="131"/>
      <c r="BB111" s="131"/>
      <c r="BC111" s="131"/>
      <c r="BD111" s="131"/>
      <c r="BE111" s="410"/>
      <c r="BG111" s="381"/>
      <c r="BH111" s="381"/>
      <c r="BI111" s="381"/>
      <c r="BJ111" s="126"/>
      <c r="BK111" s="224"/>
    </row>
    <row r="112" spans="1:1015 1033:2041 2059:3067 3085:4093 4111:5119 5137:6140 6145:7166 7171:8192 8197:9213 9218:10239 10244:16367" s="323" customFormat="1" ht="25.5">
      <c r="A112" s="327"/>
      <c r="B112" s="341" t="s">
        <v>24</v>
      </c>
      <c r="C112" s="328" t="str">
        <f t="shared" ref="C112:L112" si="34">C$14</f>
        <v>Q1-15
Underlying</v>
      </c>
      <c r="D112" s="328" t="str">
        <f t="shared" si="34"/>
        <v>Q2-15
Underlying</v>
      </c>
      <c r="E112" s="328" t="str">
        <f t="shared" si="34"/>
        <v>Q3-15
Underlying</v>
      </c>
      <c r="F112" s="328" t="str">
        <f t="shared" si="34"/>
        <v>Q4-15
Underlying</v>
      </c>
      <c r="G112" s="328" t="str">
        <f t="shared" si="34"/>
        <v>FY-2015
Underlying</v>
      </c>
      <c r="H112" s="328" t="str">
        <f t="shared" si="34"/>
        <v>Q1-16
Underlying</v>
      </c>
      <c r="I112" s="328" t="str">
        <f t="shared" si="34"/>
        <v>Q2-16
Underlying</v>
      </c>
      <c r="J112" s="328" t="str">
        <f t="shared" si="34"/>
        <v>Q3-16
Underlying</v>
      </c>
      <c r="K112" s="328" t="str">
        <f t="shared" si="34"/>
        <v>Q4-16
Underlying</v>
      </c>
      <c r="L112" s="329" t="str">
        <f t="shared" si="34"/>
        <v>FY-2016
Underlying</v>
      </c>
      <c r="M112" s="329" t="s">
        <v>540</v>
      </c>
      <c r="N112" s="329" t="s">
        <v>541</v>
      </c>
      <c r="O112" s="329" t="s">
        <v>542</v>
      </c>
      <c r="P112" s="328" t="s">
        <v>543</v>
      </c>
      <c r="Q112" s="329" t="s">
        <v>544</v>
      </c>
      <c r="R112" s="329" t="s">
        <v>545</v>
      </c>
      <c r="S112" s="329" t="s">
        <v>546</v>
      </c>
      <c r="T112" s="329" t="s">
        <v>547</v>
      </c>
      <c r="U112" s="328" t="s">
        <v>548</v>
      </c>
      <c r="V112" s="329" t="s">
        <v>549</v>
      </c>
      <c r="W112" s="329" t="s">
        <v>550</v>
      </c>
      <c r="X112" s="329" t="s">
        <v>551</v>
      </c>
      <c r="Y112" s="329" t="s">
        <v>552</v>
      </c>
      <c r="Z112" s="329" t="s">
        <v>553</v>
      </c>
      <c r="AA112" s="329" t="s">
        <v>554</v>
      </c>
      <c r="AB112" s="329" t="s">
        <v>555</v>
      </c>
      <c r="AC112" s="329" t="s">
        <v>556</v>
      </c>
      <c r="AD112" s="329" t="s">
        <v>557</v>
      </c>
      <c r="AE112" s="329" t="s">
        <v>558</v>
      </c>
      <c r="AF112" s="329" t="s">
        <v>559</v>
      </c>
      <c r="AG112" s="329" t="s">
        <v>560</v>
      </c>
      <c r="AH112" s="329" t="s">
        <v>561</v>
      </c>
      <c r="AI112" s="329" t="s">
        <v>562</v>
      </c>
      <c r="AJ112" s="329" t="s">
        <v>563</v>
      </c>
      <c r="AK112" s="329" t="s">
        <v>564</v>
      </c>
      <c r="AL112" s="329" t="s">
        <v>565</v>
      </c>
      <c r="AM112" s="329" t="str">
        <f>AM$14</f>
        <v>Q1-22
Underlying</v>
      </c>
      <c r="AN112" s="329" t="s">
        <v>572</v>
      </c>
      <c r="AO112" s="329" t="str">
        <f>AO$14</f>
        <v>Q2-22
Underlying</v>
      </c>
      <c r="AP112" s="329" t="s">
        <v>577</v>
      </c>
      <c r="AQ112" s="57" t="str">
        <f>AQ$14</f>
        <v>Q3-22
Underlying</v>
      </c>
      <c r="AR112" s="329" t="s">
        <v>602</v>
      </c>
      <c r="AS112" s="415" t="str">
        <f>AS92</f>
        <v>Q4-22
Underlying</v>
      </c>
      <c r="AT112" s="57" t="s">
        <v>603</v>
      </c>
      <c r="AU112" s="329" t="s">
        <v>609</v>
      </c>
      <c r="AV112" s="329" t="s">
        <v>607</v>
      </c>
      <c r="AW112" s="329" t="s">
        <v>616</v>
      </c>
      <c r="AX112" s="329" t="s">
        <v>622</v>
      </c>
      <c r="AY112" s="329" t="s">
        <v>630</v>
      </c>
      <c r="AZ112" s="57" t="s">
        <v>631</v>
      </c>
      <c r="BA112" s="329" t="s">
        <v>649</v>
      </c>
      <c r="BB112" s="329" t="s">
        <v>651</v>
      </c>
      <c r="BC112" s="329" t="s">
        <v>665</v>
      </c>
      <c r="BD112" s="57" t="str">
        <f>BD$14</f>
        <v>Q4-24
Underlying</v>
      </c>
      <c r="BE112" s="415" t="str">
        <f t="shared" ref="BE112" si="35">BE$14</f>
        <v>FY-2024
Underlying</v>
      </c>
      <c r="BF112"/>
      <c r="BG112" s="379" t="str">
        <f>LEFT($AY:$AY,2)&amp;"/"&amp;LEFT(BD:BD,2)</f>
        <v>Q4/Q4</v>
      </c>
      <c r="BH112" s="379"/>
      <c r="BI112" s="379" t="str">
        <f>LEFT($AK:$AK,2)&amp;"/"&amp;LEFT(BE:BE,2)</f>
        <v>FY/FY</v>
      </c>
      <c r="BJ112" s="126"/>
      <c r="BK112" s="224"/>
      <c r="BM112" s="59"/>
      <c r="CE112" s="322"/>
      <c r="CF112" s="59"/>
      <c r="CG112" s="59"/>
      <c r="CH112" s="59"/>
      <c r="CI112" s="59"/>
      <c r="CJ112" s="59"/>
      <c r="CK112" s="59"/>
      <c r="CL112" s="59"/>
      <c r="CM112" s="59"/>
      <c r="CN112" s="59"/>
      <c r="CO112" s="59"/>
      <c r="CT112" s="59"/>
      <c r="CY112" s="59"/>
      <c r="DQ112" s="322"/>
      <c r="DR112" s="59"/>
      <c r="DS112" s="59"/>
      <c r="DT112" s="59"/>
      <c r="DU112" s="59"/>
      <c r="DV112" s="59"/>
      <c r="DW112" s="59"/>
      <c r="DX112" s="59"/>
      <c r="DY112" s="59"/>
      <c r="DZ112" s="59"/>
      <c r="EA112" s="59"/>
      <c r="EF112" s="59"/>
      <c r="EK112" s="59"/>
      <c r="FC112" s="322"/>
      <c r="FD112" s="59"/>
      <c r="FE112" s="59"/>
      <c r="FF112" s="59"/>
      <c r="FG112" s="59"/>
      <c r="FH112" s="59"/>
      <c r="FI112" s="59"/>
      <c r="FJ112" s="59"/>
      <c r="FK112" s="59"/>
      <c r="FL112" s="59"/>
      <c r="FM112" s="59"/>
      <c r="FR112" s="59"/>
      <c r="FW112" s="59"/>
      <c r="GO112" s="322"/>
      <c r="GP112" s="59"/>
      <c r="GQ112" s="59"/>
      <c r="GR112" s="59"/>
      <c r="GS112" s="59"/>
      <c r="GT112" s="59"/>
      <c r="GU112" s="59"/>
      <c r="GV112" s="59"/>
      <c r="GW112" s="59"/>
      <c r="GX112" s="59"/>
      <c r="GY112" s="59"/>
      <c r="HD112" s="59"/>
      <c r="HI112" s="59"/>
      <c r="IA112" s="322"/>
      <c r="IB112" s="59"/>
      <c r="IC112" s="59"/>
      <c r="ID112" s="59"/>
      <c r="IE112" s="59"/>
      <c r="IF112" s="59"/>
      <c r="IG112" s="59"/>
      <c r="IH112" s="59"/>
      <c r="II112" s="59"/>
      <c r="IJ112" s="59"/>
      <c r="IK112" s="59"/>
      <c r="IP112" s="59"/>
      <c r="IU112" s="59"/>
      <c r="JM112" s="322"/>
      <c r="JN112" s="59"/>
      <c r="JO112" s="59"/>
      <c r="JP112" s="59"/>
      <c r="JQ112" s="59"/>
      <c r="JR112" s="59"/>
      <c r="JS112" s="59"/>
      <c r="JT112" s="59"/>
      <c r="JU112" s="59"/>
      <c r="JV112" s="59"/>
      <c r="JW112" s="59"/>
      <c r="KB112" s="59"/>
      <c r="KG112" s="59"/>
      <c r="KY112" s="322"/>
      <c r="KZ112" s="59"/>
      <c r="LA112" s="59"/>
      <c r="LB112" s="59"/>
      <c r="LC112" s="59"/>
      <c r="LD112" s="59"/>
      <c r="LE112" s="59"/>
      <c r="LF112" s="59"/>
      <c r="LG112" s="59"/>
      <c r="LH112" s="59"/>
      <c r="LI112" s="59"/>
      <c r="LN112" s="59"/>
      <c r="LS112" s="59"/>
      <c r="MK112" s="322"/>
      <c r="ML112" s="59"/>
      <c r="MM112" s="59"/>
      <c r="MN112" s="59"/>
      <c r="MO112" s="59"/>
      <c r="MP112" s="59"/>
      <c r="MQ112" s="59"/>
      <c r="MR112" s="59"/>
      <c r="MS112" s="59"/>
      <c r="MT112" s="59"/>
      <c r="MU112" s="59"/>
      <c r="MZ112" s="59"/>
      <c r="NE112" s="59"/>
      <c r="NW112" s="322"/>
      <c r="NX112" s="59"/>
      <c r="NY112" s="59"/>
      <c r="NZ112" s="59"/>
      <c r="OA112" s="59"/>
      <c r="OB112" s="59"/>
      <c r="OC112" s="59"/>
      <c r="OD112" s="59"/>
      <c r="OE112" s="59"/>
      <c r="OF112" s="59"/>
      <c r="OG112" s="59"/>
      <c r="OL112" s="59"/>
      <c r="OQ112" s="59"/>
      <c r="PI112" s="322"/>
      <c r="PJ112" s="59"/>
      <c r="PK112" s="59"/>
      <c r="PL112" s="59"/>
      <c r="PM112" s="59"/>
      <c r="PN112" s="59"/>
      <c r="PO112" s="59"/>
      <c r="PP112" s="59"/>
      <c r="PQ112" s="59"/>
      <c r="PR112" s="59"/>
      <c r="PS112" s="59"/>
      <c r="PX112" s="59"/>
      <c r="QC112" s="59"/>
      <c r="QU112" s="322"/>
      <c r="QV112" s="59"/>
      <c r="QW112" s="59"/>
      <c r="QX112" s="59"/>
      <c r="QY112" s="59"/>
      <c r="QZ112" s="59"/>
      <c r="RA112" s="59"/>
      <c r="RB112" s="59"/>
      <c r="RC112" s="59"/>
      <c r="RD112" s="59"/>
      <c r="RE112" s="59"/>
      <c r="RJ112" s="59"/>
      <c r="RO112" s="59"/>
      <c r="SG112" s="322"/>
      <c r="SH112" s="59"/>
      <c r="SI112" s="59"/>
      <c r="SJ112" s="59"/>
      <c r="SK112" s="59"/>
      <c r="SL112" s="59"/>
      <c r="SM112" s="59"/>
      <c r="SN112" s="59"/>
      <c r="SO112" s="59"/>
      <c r="SP112" s="59"/>
      <c r="SQ112" s="59"/>
      <c r="SV112" s="59"/>
      <c r="TA112" s="59"/>
      <c r="TS112" s="322"/>
      <c r="TT112" s="59"/>
      <c r="TU112" s="59"/>
      <c r="TV112" s="59"/>
      <c r="TW112" s="59"/>
      <c r="TX112" s="59"/>
      <c r="TY112" s="59"/>
      <c r="TZ112" s="59"/>
      <c r="UA112" s="59"/>
      <c r="UB112" s="59"/>
      <c r="UC112" s="59"/>
      <c r="UH112" s="59"/>
      <c r="UM112" s="59"/>
      <c r="VE112" s="322"/>
      <c r="VF112" s="59"/>
      <c r="VG112" s="59"/>
      <c r="VH112" s="59"/>
      <c r="VI112" s="59"/>
      <c r="VJ112" s="59"/>
      <c r="VK112" s="59"/>
      <c r="VL112" s="59"/>
      <c r="VM112" s="59"/>
      <c r="VN112" s="59"/>
      <c r="VO112" s="59"/>
      <c r="VT112" s="59"/>
      <c r="VY112" s="59"/>
      <c r="WQ112" s="322"/>
      <c r="WR112" s="59"/>
      <c r="WS112" s="59"/>
      <c r="WT112" s="59"/>
      <c r="WU112" s="59"/>
      <c r="WV112" s="59"/>
      <c r="WW112" s="59"/>
      <c r="WX112" s="59"/>
      <c r="WY112" s="59"/>
      <c r="WZ112" s="59"/>
      <c r="XA112" s="59"/>
      <c r="XF112" s="59"/>
      <c r="XK112" s="59"/>
      <c r="YC112" s="322"/>
      <c r="YD112" s="59"/>
      <c r="YE112" s="59"/>
      <c r="YF112" s="59"/>
      <c r="YG112" s="59"/>
      <c r="YH112" s="59"/>
      <c r="YI112" s="59"/>
      <c r="YJ112" s="59"/>
      <c r="YK112" s="59"/>
      <c r="YL112" s="59"/>
      <c r="YM112" s="59"/>
      <c r="YR112" s="59"/>
      <c r="YW112" s="59"/>
      <c r="ZO112" s="322"/>
      <c r="ZP112" s="59"/>
      <c r="ZQ112" s="59"/>
      <c r="ZR112" s="59"/>
      <c r="ZS112" s="59"/>
      <c r="ZT112" s="59"/>
      <c r="ZU112" s="59"/>
      <c r="ZV112" s="59"/>
      <c r="ZW112" s="59"/>
      <c r="ZX112" s="59"/>
      <c r="ZY112" s="59"/>
      <c r="AAD112" s="59"/>
      <c r="AAI112" s="59"/>
      <c r="ABA112" s="322"/>
      <c r="ABB112" s="59"/>
      <c r="ABC112" s="59"/>
      <c r="ABD112" s="59"/>
      <c r="ABE112" s="59"/>
      <c r="ABF112" s="59"/>
      <c r="ABG112" s="59"/>
      <c r="ABH112" s="59"/>
      <c r="ABI112" s="59"/>
      <c r="ABJ112" s="59"/>
      <c r="ABK112" s="59"/>
      <c r="ABP112" s="59"/>
      <c r="ABU112" s="59"/>
      <c r="ACM112" s="322"/>
      <c r="ACN112" s="59"/>
      <c r="ACO112" s="59"/>
      <c r="ACP112" s="59"/>
      <c r="ACQ112" s="59"/>
      <c r="ACR112" s="59"/>
      <c r="ACS112" s="59"/>
      <c r="ACT112" s="59"/>
      <c r="ACU112" s="59"/>
      <c r="ACV112" s="59"/>
      <c r="ACW112" s="59"/>
      <c r="ADB112" s="59"/>
      <c r="ADG112" s="59"/>
      <c r="ADY112" s="322"/>
      <c r="ADZ112" s="59"/>
      <c r="AEA112" s="59"/>
      <c r="AEB112" s="59"/>
      <c r="AEC112" s="59"/>
      <c r="AED112" s="59"/>
      <c r="AEE112" s="59"/>
      <c r="AEF112" s="59"/>
      <c r="AEG112" s="59"/>
      <c r="AEH112" s="59"/>
      <c r="AEI112" s="59"/>
      <c r="AEN112" s="59"/>
      <c r="AES112" s="59"/>
      <c r="AFK112" s="322"/>
      <c r="AFL112" s="59"/>
      <c r="AFM112" s="59"/>
      <c r="AFN112" s="59"/>
      <c r="AFO112" s="59"/>
      <c r="AFP112" s="59"/>
      <c r="AFQ112" s="59"/>
      <c r="AFR112" s="59"/>
      <c r="AFS112" s="59"/>
      <c r="AFT112" s="59"/>
      <c r="AFU112" s="59"/>
      <c r="AFZ112" s="59"/>
      <c r="AGE112" s="59"/>
      <c r="AGW112" s="322"/>
      <c r="AGX112" s="59"/>
      <c r="AGY112" s="59"/>
      <c r="AGZ112" s="59"/>
      <c r="AHA112" s="59"/>
      <c r="AHB112" s="59"/>
      <c r="AHC112" s="59"/>
      <c r="AHD112" s="59"/>
      <c r="AHE112" s="59"/>
      <c r="AHF112" s="59"/>
      <c r="AHG112" s="59"/>
      <c r="AHL112" s="59"/>
      <c r="AHQ112" s="59"/>
      <c r="AII112" s="322"/>
      <c r="AIJ112" s="59"/>
      <c r="AIK112" s="59"/>
      <c r="AIL112" s="59"/>
      <c r="AIM112" s="59"/>
      <c r="AIN112" s="59"/>
      <c r="AIO112" s="59"/>
      <c r="AIP112" s="59"/>
      <c r="AIQ112" s="59"/>
      <c r="AIR112" s="59"/>
      <c r="AIS112" s="59"/>
      <c r="AIX112" s="59"/>
      <c r="AJC112" s="59"/>
      <c r="AJU112" s="322"/>
      <c r="AJV112" s="59"/>
      <c r="AJW112" s="59"/>
      <c r="AJX112" s="59"/>
      <c r="AJY112" s="59"/>
      <c r="AJZ112" s="59"/>
      <c r="AKA112" s="59"/>
      <c r="AKB112" s="59"/>
      <c r="AKC112" s="59"/>
      <c r="AKD112" s="59"/>
      <c r="AKE112" s="59"/>
      <c r="AKJ112" s="59"/>
      <c r="AKO112" s="59"/>
      <c r="ALG112" s="322"/>
      <c r="ALH112" s="59"/>
      <c r="ALI112" s="59"/>
      <c r="ALJ112" s="59"/>
      <c r="ALK112" s="59"/>
      <c r="ALL112" s="59"/>
      <c r="ALM112" s="59"/>
      <c r="ALN112" s="59"/>
      <c r="ALO112" s="59"/>
      <c r="ALP112" s="59"/>
      <c r="ALQ112" s="59"/>
      <c r="ALV112" s="59"/>
      <c r="AMA112" s="59"/>
      <c r="AMS112" s="322"/>
      <c r="AMT112" s="59"/>
      <c r="AMU112" s="59"/>
      <c r="AMV112" s="59"/>
      <c r="AMW112" s="59"/>
      <c r="AMX112" s="59"/>
      <c r="AMY112" s="59"/>
      <c r="AMZ112" s="59"/>
      <c r="ANA112" s="59"/>
      <c r="ANB112" s="59"/>
      <c r="ANC112" s="59"/>
      <c r="ANH112" s="59"/>
      <c r="ANM112" s="59"/>
      <c r="AOE112" s="322"/>
      <c r="AOF112" s="59"/>
      <c r="AOG112" s="59"/>
      <c r="AOH112" s="59"/>
      <c r="AOI112" s="59"/>
      <c r="AOJ112" s="59"/>
      <c r="AOK112" s="59"/>
      <c r="AOL112" s="59"/>
      <c r="AOM112" s="59"/>
      <c r="AON112" s="59"/>
      <c r="AOO112" s="59"/>
      <c r="AOT112" s="59"/>
      <c r="AOY112" s="59"/>
      <c r="APQ112" s="322"/>
      <c r="APR112" s="59"/>
      <c r="APS112" s="59"/>
      <c r="APT112" s="59"/>
      <c r="APU112" s="59"/>
      <c r="APV112" s="59"/>
      <c r="APW112" s="59"/>
      <c r="APX112" s="59"/>
      <c r="APY112" s="59"/>
      <c r="APZ112" s="59"/>
      <c r="AQA112" s="59"/>
      <c r="AQF112" s="59"/>
      <c r="AQK112" s="59"/>
      <c r="ARC112" s="322"/>
      <c r="ARD112" s="59"/>
      <c r="ARE112" s="59"/>
      <c r="ARF112" s="59"/>
      <c r="ARG112" s="59"/>
      <c r="ARH112" s="59"/>
      <c r="ARI112" s="59"/>
      <c r="ARJ112" s="59"/>
      <c r="ARK112" s="59"/>
      <c r="ARL112" s="59"/>
      <c r="ARM112" s="59"/>
      <c r="ARR112" s="59"/>
      <c r="ARW112" s="59"/>
      <c r="ASO112" s="322"/>
      <c r="ASP112" s="59"/>
      <c r="ASQ112" s="59"/>
      <c r="ASR112" s="59"/>
      <c r="ASS112" s="59"/>
      <c r="AST112" s="59"/>
      <c r="ASU112" s="59"/>
      <c r="ASV112" s="59"/>
      <c r="ASW112" s="59"/>
      <c r="ASX112" s="59"/>
      <c r="ASY112" s="59"/>
      <c r="ATD112" s="59"/>
      <c r="ATI112" s="59"/>
      <c r="AUA112" s="322"/>
      <c r="AUB112" s="59"/>
      <c r="AUC112" s="59"/>
      <c r="AUD112" s="59"/>
      <c r="AUE112" s="59"/>
      <c r="AUF112" s="59"/>
      <c r="AUG112" s="59"/>
      <c r="AUH112" s="59"/>
      <c r="AUI112" s="59"/>
      <c r="AUJ112" s="59"/>
      <c r="AUK112" s="59"/>
      <c r="AUP112" s="59"/>
      <c r="AUU112" s="59"/>
      <c r="AVM112" s="322"/>
      <c r="AVN112" s="59"/>
      <c r="AVO112" s="59"/>
      <c r="AVP112" s="59"/>
      <c r="AVQ112" s="59"/>
      <c r="AVR112" s="59"/>
      <c r="AVS112" s="59"/>
      <c r="AVT112" s="59"/>
      <c r="AVU112" s="59"/>
      <c r="AVV112" s="59"/>
      <c r="AVW112" s="59"/>
      <c r="AWB112" s="59"/>
      <c r="AWG112" s="59"/>
      <c r="AWY112" s="322"/>
      <c r="AWZ112" s="59"/>
      <c r="AXA112" s="59"/>
      <c r="AXB112" s="59"/>
      <c r="AXC112" s="59"/>
      <c r="AXD112" s="59"/>
      <c r="AXE112" s="59"/>
      <c r="AXF112" s="59"/>
      <c r="AXG112" s="59"/>
      <c r="AXH112" s="59"/>
      <c r="AXI112" s="59"/>
      <c r="AXN112" s="59"/>
      <c r="AXS112" s="59"/>
      <c r="AYK112" s="322"/>
      <c r="AYL112" s="59"/>
      <c r="AYM112" s="59"/>
      <c r="AYN112" s="59"/>
      <c r="AYO112" s="59"/>
      <c r="AYP112" s="59"/>
      <c r="AYQ112" s="59"/>
      <c r="AYR112" s="59"/>
      <c r="AYS112" s="59"/>
      <c r="AYT112" s="59"/>
      <c r="AYU112" s="59"/>
      <c r="AYZ112" s="59"/>
      <c r="AZE112" s="59"/>
      <c r="AZW112" s="322"/>
      <c r="AZX112" s="59"/>
      <c r="AZY112" s="59"/>
      <c r="AZZ112" s="59"/>
      <c r="BAA112" s="59"/>
      <c r="BAB112" s="59"/>
      <c r="BAC112" s="59"/>
      <c r="BAD112" s="59"/>
      <c r="BAE112" s="59"/>
      <c r="BAF112" s="59"/>
      <c r="BAG112" s="59"/>
      <c r="BAL112" s="59"/>
      <c r="BAQ112" s="59"/>
      <c r="BBI112" s="322"/>
      <c r="BBJ112" s="59"/>
      <c r="BBK112" s="59"/>
      <c r="BBL112" s="59"/>
      <c r="BBM112" s="59"/>
      <c r="BBN112" s="59"/>
      <c r="BBO112" s="59"/>
      <c r="BBP112" s="59"/>
      <c r="BBQ112" s="59"/>
      <c r="BBR112" s="59"/>
      <c r="BBS112" s="59"/>
      <c r="BBX112" s="59"/>
      <c r="BCC112" s="59"/>
      <c r="BCU112" s="322"/>
      <c r="BCV112" s="59"/>
      <c r="BCW112" s="59"/>
      <c r="BCX112" s="59"/>
      <c r="BCY112" s="59"/>
      <c r="BCZ112" s="59"/>
      <c r="BDA112" s="59"/>
      <c r="BDB112" s="59"/>
      <c r="BDC112" s="59"/>
      <c r="BDD112" s="59"/>
      <c r="BDE112" s="59"/>
      <c r="BDJ112" s="59"/>
      <c r="BDO112" s="59"/>
      <c r="BEG112" s="322"/>
      <c r="BEH112" s="59"/>
      <c r="BEI112" s="59"/>
      <c r="BEJ112" s="59"/>
      <c r="BEK112" s="59"/>
      <c r="BEL112" s="59"/>
      <c r="BEM112" s="59"/>
      <c r="BEN112" s="59"/>
      <c r="BEO112" s="59"/>
      <c r="BEP112" s="59"/>
      <c r="BEQ112" s="59"/>
      <c r="BEV112" s="59"/>
      <c r="BFA112" s="59"/>
      <c r="BFS112" s="322"/>
      <c r="BFT112" s="59"/>
      <c r="BFU112" s="59"/>
      <c r="BFV112" s="59"/>
      <c r="BFW112" s="59"/>
      <c r="BFX112" s="59"/>
      <c r="BFY112" s="59"/>
      <c r="BFZ112" s="59"/>
      <c r="BGA112" s="59"/>
      <c r="BGB112" s="59"/>
      <c r="BGC112" s="59"/>
      <c r="BGH112" s="59"/>
      <c r="BGM112" s="59"/>
      <c r="BHE112" s="322"/>
      <c r="BHF112" s="59"/>
      <c r="BHG112" s="59"/>
      <c r="BHH112" s="59"/>
      <c r="BHI112" s="59"/>
      <c r="BHJ112" s="59"/>
      <c r="BHK112" s="59"/>
      <c r="BHL112" s="59"/>
      <c r="BHM112" s="59"/>
      <c r="BHN112" s="59"/>
      <c r="BHO112" s="59"/>
      <c r="BHT112" s="59"/>
      <c r="BHY112" s="59"/>
      <c r="BIQ112" s="322"/>
      <c r="BIR112" s="59"/>
      <c r="BIS112" s="59"/>
      <c r="BIT112" s="59"/>
      <c r="BIU112" s="59"/>
      <c r="BIV112" s="59"/>
      <c r="BIW112" s="59"/>
      <c r="BIX112" s="59"/>
      <c r="BIY112" s="59"/>
      <c r="BIZ112" s="59"/>
      <c r="BJA112" s="59"/>
      <c r="BJF112" s="59"/>
      <c r="BJK112" s="59"/>
      <c r="BKC112" s="322"/>
      <c r="BKD112" s="59"/>
      <c r="BKE112" s="59"/>
      <c r="BKF112" s="59"/>
      <c r="BKG112" s="59"/>
      <c r="BKH112" s="59"/>
      <c r="BKI112" s="59"/>
      <c r="BKJ112" s="59"/>
      <c r="BKK112" s="59"/>
      <c r="BKL112" s="59"/>
      <c r="BKM112" s="59"/>
      <c r="BKR112" s="59"/>
      <c r="BKW112" s="59"/>
      <c r="BLO112" s="322"/>
      <c r="BLP112" s="59"/>
      <c r="BLQ112" s="59"/>
      <c r="BLR112" s="59"/>
      <c r="BLS112" s="59"/>
      <c r="BLT112" s="59"/>
      <c r="BLU112" s="59"/>
      <c r="BLV112" s="59"/>
      <c r="BLW112" s="59"/>
      <c r="BLX112" s="59"/>
      <c r="BLY112" s="59"/>
      <c r="BMD112" s="59"/>
      <c r="BMI112" s="59"/>
      <c r="BNA112" s="322"/>
      <c r="BNB112" s="59"/>
      <c r="BNC112" s="59"/>
      <c r="BND112" s="59"/>
      <c r="BNE112" s="59"/>
      <c r="BNF112" s="59"/>
      <c r="BNG112" s="59"/>
      <c r="BNH112" s="59"/>
      <c r="BNI112" s="59"/>
      <c r="BNJ112" s="59"/>
      <c r="BNK112" s="59"/>
      <c r="BNP112" s="59"/>
      <c r="BNU112" s="59"/>
      <c r="BOM112" s="322"/>
      <c r="BON112" s="59"/>
      <c r="BOO112" s="59"/>
      <c r="BOP112" s="59"/>
      <c r="BOQ112" s="59"/>
      <c r="BOR112" s="59"/>
      <c r="BOS112" s="59"/>
      <c r="BOT112" s="59"/>
      <c r="BOU112" s="59"/>
      <c r="BOV112" s="59"/>
      <c r="BOW112" s="59"/>
      <c r="BPB112" s="59"/>
      <c r="BPG112" s="59"/>
      <c r="BPY112" s="322"/>
      <c r="BPZ112" s="59"/>
      <c r="BQA112" s="59"/>
      <c r="BQB112" s="59"/>
      <c r="BQC112" s="59"/>
      <c r="BQD112" s="59"/>
      <c r="BQE112" s="59"/>
      <c r="BQF112" s="59"/>
      <c r="BQG112" s="59"/>
      <c r="BQH112" s="59"/>
      <c r="BQI112" s="59"/>
      <c r="BQN112" s="59"/>
      <c r="BQS112" s="59"/>
      <c r="BRK112" s="322"/>
      <c r="BRL112" s="59"/>
      <c r="BRM112" s="59"/>
      <c r="BRN112" s="59"/>
      <c r="BRO112" s="59"/>
      <c r="BRP112" s="59"/>
      <c r="BRQ112" s="59"/>
      <c r="BRR112" s="59"/>
      <c r="BRS112" s="59"/>
      <c r="BRT112" s="59"/>
      <c r="BRU112" s="59"/>
      <c r="BRZ112" s="59"/>
      <c r="BSE112" s="59"/>
      <c r="BSW112" s="322"/>
      <c r="BSX112" s="59"/>
      <c r="BSY112" s="59"/>
      <c r="BSZ112" s="59"/>
      <c r="BTA112" s="59"/>
      <c r="BTB112" s="59"/>
      <c r="BTC112" s="59"/>
      <c r="BTD112" s="59"/>
      <c r="BTE112" s="59"/>
      <c r="BTF112" s="59"/>
      <c r="BTG112" s="59"/>
      <c r="BTL112" s="59"/>
      <c r="BTQ112" s="59"/>
      <c r="BUI112" s="322"/>
      <c r="BUJ112" s="59"/>
      <c r="BUK112" s="59"/>
      <c r="BUL112" s="59"/>
      <c r="BUM112" s="59"/>
      <c r="BUN112" s="59"/>
      <c r="BUO112" s="59"/>
      <c r="BUP112" s="59"/>
      <c r="BUQ112" s="59"/>
      <c r="BUR112" s="59"/>
      <c r="BUS112" s="59"/>
      <c r="BUX112" s="59"/>
      <c r="BVC112" s="59"/>
      <c r="BVU112" s="322"/>
      <c r="BVV112" s="59"/>
      <c r="BVW112" s="59"/>
      <c r="BVX112" s="59"/>
      <c r="BVY112" s="59"/>
      <c r="BVZ112" s="59"/>
      <c r="BWA112" s="59"/>
      <c r="BWB112" s="59"/>
      <c r="BWC112" s="59"/>
      <c r="BWD112" s="59"/>
      <c r="BWE112" s="59"/>
      <c r="BWJ112" s="59"/>
      <c r="BWO112" s="59"/>
      <c r="BXG112" s="322"/>
      <c r="BXH112" s="59"/>
      <c r="BXI112" s="59"/>
      <c r="BXJ112" s="59"/>
      <c r="BXK112" s="59"/>
      <c r="BXL112" s="59"/>
      <c r="BXM112" s="59"/>
      <c r="BXN112" s="59"/>
      <c r="BXO112" s="59"/>
      <c r="BXP112" s="59"/>
      <c r="BXQ112" s="59"/>
      <c r="BXV112" s="59"/>
      <c r="BYA112" s="59"/>
      <c r="BYS112" s="322"/>
      <c r="BYT112" s="59"/>
      <c r="BYU112" s="59"/>
      <c r="BYV112" s="59"/>
      <c r="BYW112" s="59"/>
      <c r="BYX112" s="59"/>
      <c r="BYY112" s="59"/>
      <c r="BYZ112" s="59"/>
      <c r="BZA112" s="59"/>
      <c r="BZB112" s="59"/>
      <c r="BZC112" s="59"/>
      <c r="BZH112" s="59"/>
      <c r="BZM112" s="59"/>
      <c r="CAE112" s="322"/>
      <c r="CAF112" s="59"/>
      <c r="CAG112" s="59"/>
      <c r="CAH112" s="59"/>
      <c r="CAI112" s="59"/>
      <c r="CAJ112" s="59"/>
      <c r="CAK112" s="59"/>
      <c r="CAL112" s="59"/>
      <c r="CAM112" s="59"/>
      <c r="CAN112" s="59"/>
      <c r="CAO112" s="59"/>
      <c r="CAT112" s="59"/>
      <c r="CAY112" s="59"/>
      <c r="CBQ112" s="322"/>
      <c r="CBR112" s="59"/>
      <c r="CBS112" s="59"/>
      <c r="CBT112" s="59"/>
      <c r="CBU112" s="59"/>
      <c r="CBV112" s="59"/>
      <c r="CBW112" s="59"/>
      <c r="CBX112" s="59"/>
      <c r="CBY112" s="59"/>
      <c r="CBZ112" s="59"/>
      <c r="CCA112" s="59"/>
      <c r="CCF112" s="59"/>
      <c r="CCK112" s="59"/>
      <c r="CDC112" s="322"/>
      <c r="CDD112" s="59"/>
      <c r="CDE112" s="59"/>
      <c r="CDF112" s="59"/>
      <c r="CDG112" s="59"/>
      <c r="CDH112" s="59"/>
      <c r="CDI112" s="59"/>
      <c r="CDJ112" s="59"/>
      <c r="CDK112" s="59"/>
      <c r="CDL112" s="59"/>
      <c r="CDM112" s="59"/>
      <c r="CDR112" s="59"/>
      <c r="CDW112" s="59"/>
      <c r="CEO112" s="322"/>
      <c r="CEP112" s="59"/>
      <c r="CEQ112" s="59"/>
      <c r="CER112" s="59"/>
      <c r="CES112" s="59"/>
      <c r="CET112" s="59"/>
      <c r="CEU112" s="59"/>
      <c r="CEV112" s="59"/>
      <c r="CEW112" s="59"/>
      <c r="CEX112" s="59"/>
      <c r="CEY112" s="59"/>
      <c r="CFD112" s="59"/>
      <c r="CFI112" s="59"/>
      <c r="CGA112" s="322"/>
      <c r="CGB112" s="59"/>
      <c r="CGC112" s="59"/>
      <c r="CGD112" s="59"/>
      <c r="CGE112" s="59"/>
      <c r="CGF112" s="59"/>
      <c r="CGG112" s="59"/>
      <c r="CGH112" s="59"/>
      <c r="CGI112" s="59"/>
      <c r="CGJ112" s="59"/>
      <c r="CGK112" s="59"/>
      <c r="CGP112" s="59"/>
      <c r="CGU112" s="59"/>
      <c r="CHM112" s="322"/>
      <c r="CHN112" s="59"/>
      <c r="CHO112" s="59"/>
      <c r="CHP112" s="59"/>
      <c r="CHQ112" s="59"/>
      <c r="CHR112" s="59"/>
      <c r="CHS112" s="59"/>
      <c r="CHT112" s="59"/>
      <c r="CHU112" s="59"/>
      <c r="CHV112" s="59"/>
      <c r="CHW112" s="59"/>
      <c r="CIB112" s="59"/>
      <c r="CIG112" s="59"/>
      <c r="CIY112" s="322"/>
      <c r="CIZ112" s="59"/>
      <c r="CJA112" s="59"/>
      <c r="CJB112" s="59"/>
      <c r="CJC112" s="59"/>
      <c r="CJD112" s="59"/>
      <c r="CJE112" s="59"/>
      <c r="CJF112" s="59"/>
      <c r="CJG112" s="59"/>
      <c r="CJH112" s="59"/>
      <c r="CJI112" s="59"/>
      <c r="CJN112" s="59"/>
      <c r="CJS112" s="59"/>
      <c r="CKK112" s="322"/>
      <c r="CKL112" s="59"/>
      <c r="CKM112" s="59"/>
      <c r="CKN112" s="59"/>
      <c r="CKO112" s="59"/>
      <c r="CKP112" s="59"/>
      <c r="CKQ112" s="59"/>
      <c r="CKR112" s="59"/>
      <c r="CKS112" s="59"/>
      <c r="CKT112" s="59"/>
      <c r="CKU112" s="59"/>
      <c r="CKZ112" s="59"/>
      <c r="CLE112" s="59"/>
      <c r="CLW112" s="322"/>
      <c r="CLX112" s="59"/>
      <c r="CLY112" s="59"/>
      <c r="CLZ112" s="59"/>
      <c r="CMA112" s="59"/>
      <c r="CMB112" s="59"/>
      <c r="CMC112" s="59"/>
      <c r="CMD112" s="59"/>
      <c r="CME112" s="59"/>
      <c r="CMF112" s="59"/>
      <c r="CMG112" s="59"/>
      <c r="CML112" s="59"/>
      <c r="CMQ112" s="59"/>
      <c r="CNI112" s="322"/>
      <c r="CNJ112" s="59"/>
      <c r="CNK112" s="59"/>
      <c r="CNL112" s="59"/>
      <c r="CNM112" s="59"/>
      <c r="CNN112" s="59"/>
      <c r="CNO112" s="59"/>
      <c r="CNP112" s="59"/>
      <c r="CNQ112" s="59"/>
      <c r="CNR112" s="59"/>
      <c r="CNS112" s="59"/>
      <c r="CNX112" s="59"/>
      <c r="COC112" s="59"/>
      <c r="COU112" s="322"/>
      <c r="COV112" s="59"/>
      <c r="COW112" s="59"/>
      <c r="COX112" s="59"/>
      <c r="COY112" s="59"/>
      <c r="COZ112" s="59"/>
      <c r="CPA112" s="59"/>
      <c r="CPB112" s="59"/>
      <c r="CPC112" s="59"/>
      <c r="CPD112" s="59"/>
      <c r="CPE112" s="59"/>
      <c r="CPJ112" s="59"/>
      <c r="CPO112" s="59"/>
      <c r="CQG112" s="322"/>
      <c r="CQH112" s="59"/>
      <c r="CQI112" s="59"/>
      <c r="CQJ112" s="59"/>
      <c r="CQK112" s="59"/>
      <c r="CQL112" s="59"/>
      <c r="CQM112" s="59"/>
      <c r="CQN112" s="59"/>
      <c r="CQO112" s="59"/>
      <c r="CQP112" s="59"/>
      <c r="CQQ112" s="59"/>
      <c r="CQV112" s="59"/>
      <c r="CRA112" s="59"/>
      <c r="CRS112" s="322"/>
      <c r="CRT112" s="59"/>
      <c r="CRU112" s="59"/>
      <c r="CRV112" s="59"/>
      <c r="CRW112" s="59"/>
      <c r="CRX112" s="59"/>
      <c r="CRY112" s="59"/>
      <c r="CRZ112" s="59"/>
      <c r="CSA112" s="59"/>
      <c r="CSB112" s="59"/>
      <c r="CSC112" s="59"/>
      <c r="CSH112" s="59"/>
      <c r="CSM112" s="59"/>
      <c r="CTE112" s="322"/>
      <c r="CTF112" s="59"/>
      <c r="CTG112" s="59"/>
      <c r="CTH112" s="59"/>
      <c r="CTI112" s="59"/>
      <c r="CTJ112" s="59"/>
      <c r="CTK112" s="59"/>
      <c r="CTL112" s="59"/>
      <c r="CTM112" s="59"/>
      <c r="CTN112" s="59"/>
      <c r="CTO112" s="59"/>
      <c r="CTT112" s="59"/>
      <c r="CTY112" s="59"/>
      <c r="CUQ112" s="322"/>
      <c r="CUR112" s="59"/>
      <c r="CUS112" s="59"/>
      <c r="CUT112" s="59"/>
      <c r="CUU112" s="59"/>
      <c r="CUV112" s="59"/>
      <c r="CUW112" s="59"/>
      <c r="CUX112" s="59"/>
      <c r="CUY112" s="59"/>
      <c r="CUZ112" s="59"/>
      <c r="CVA112" s="59"/>
      <c r="CVF112" s="59"/>
      <c r="CVK112" s="59"/>
      <c r="CWC112" s="322"/>
      <c r="CWD112" s="59"/>
      <c r="CWE112" s="59"/>
      <c r="CWF112" s="59"/>
      <c r="CWG112" s="59"/>
      <c r="CWH112" s="59"/>
      <c r="CWI112" s="59"/>
      <c r="CWJ112" s="59"/>
      <c r="CWK112" s="59"/>
      <c r="CWL112" s="59"/>
      <c r="CWM112" s="59"/>
      <c r="CWR112" s="59"/>
      <c r="CWW112" s="59"/>
      <c r="CXO112" s="322"/>
      <c r="CXP112" s="59"/>
      <c r="CXQ112" s="59"/>
      <c r="CXR112" s="59"/>
      <c r="CXS112" s="59"/>
      <c r="CXT112" s="59"/>
      <c r="CXU112" s="59"/>
      <c r="CXV112" s="59"/>
      <c r="CXW112" s="59"/>
      <c r="CXX112" s="59"/>
      <c r="CXY112" s="59"/>
      <c r="CYD112" s="59"/>
      <c r="CYI112" s="59"/>
      <c r="CZA112" s="322"/>
      <c r="CZB112" s="59"/>
      <c r="CZC112" s="59"/>
      <c r="CZD112" s="59"/>
      <c r="CZE112" s="59"/>
      <c r="CZF112" s="59"/>
      <c r="CZG112" s="59"/>
      <c r="CZH112" s="59"/>
      <c r="CZI112" s="59"/>
      <c r="CZJ112" s="59"/>
      <c r="CZK112" s="59"/>
      <c r="CZP112" s="59"/>
      <c r="CZU112" s="59"/>
      <c r="DAM112" s="322"/>
      <c r="DAN112" s="59"/>
      <c r="DAO112" s="59"/>
      <c r="DAP112" s="59"/>
      <c r="DAQ112" s="59"/>
      <c r="DAR112" s="59"/>
      <c r="DAS112" s="59"/>
      <c r="DAT112" s="59"/>
      <c r="DAU112" s="59"/>
      <c r="DAV112" s="59"/>
      <c r="DAW112" s="59"/>
      <c r="DBB112" s="59"/>
      <c r="DBG112" s="59"/>
      <c r="DBY112" s="322"/>
      <c r="DBZ112" s="59"/>
      <c r="DCA112" s="59"/>
      <c r="DCB112" s="59"/>
      <c r="DCC112" s="59"/>
      <c r="DCD112" s="59"/>
      <c r="DCE112" s="59"/>
      <c r="DCF112" s="59"/>
      <c r="DCG112" s="59"/>
      <c r="DCH112" s="59"/>
      <c r="DCI112" s="59"/>
      <c r="DCN112" s="59"/>
      <c r="DCS112" s="59"/>
      <c r="DDK112" s="322"/>
      <c r="DDL112" s="59"/>
      <c r="DDM112" s="59"/>
      <c r="DDN112" s="59"/>
      <c r="DDO112" s="59"/>
      <c r="DDP112" s="59"/>
      <c r="DDQ112" s="59"/>
      <c r="DDR112" s="59"/>
      <c r="DDS112" s="59"/>
      <c r="DDT112" s="59"/>
      <c r="DDU112" s="59"/>
      <c r="DDZ112" s="59"/>
      <c r="DEE112" s="59"/>
      <c r="DEW112" s="322"/>
      <c r="DEX112" s="59"/>
      <c r="DEY112" s="59"/>
      <c r="DEZ112" s="59"/>
      <c r="DFA112" s="59"/>
      <c r="DFB112" s="59"/>
      <c r="DFC112" s="59"/>
      <c r="DFD112" s="59"/>
      <c r="DFE112" s="59"/>
      <c r="DFF112" s="59"/>
      <c r="DFG112" s="59"/>
      <c r="DFL112" s="59"/>
      <c r="DFQ112" s="59"/>
      <c r="DGI112" s="322"/>
      <c r="DGJ112" s="59"/>
      <c r="DGK112" s="59"/>
      <c r="DGL112" s="59"/>
      <c r="DGM112" s="59"/>
      <c r="DGN112" s="59"/>
      <c r="DGO112" s="59"/>
      <c r="DGP112" s="59"/>
      <c r="DGQ112" s="59"/>
      <c r="DGR112" s="59"/>
      <c r="DGS112" s="59"/>
      <c r="DGX112" s="59"/>
      <c r="DHC112" s="59"/>
      <c r="DHU112" s="322"/>
      <c r="DHV112" s="59"/>
      <c r="DHW112" s="59"/>
      <c r="DHX112" s="59"/>
      <c r="DHY112" s="59"/>
      <c r="DHZ112" s="59"/>
      <c r="DIA112" s="59"/>
      <c r="DIB112" s="59"/>
      <c r="DIC112" s="59"/>
      <c r="DID112" s="59"/>
      <c r="DIE112" s="59"/>
      <c r="DIJ112" s="59"/>
      <c r="DIO112" s="59"/>
      <c r="DJG112" s="322"/>
      <c r="DJH112" s="59"/>
      <c r="DJI112" s="59"/>
      <c r="DJJ112" s="59"/>
      <c r="DJK112" s="59"/>
      <c r="DJL112" s="59"/>
      <c r="DJM112" s="59"/>
      <c r="DJN112" s="59"/>
      <c r="DJO112" s="59"/>
      <c r="DJP112" s="59"/>
      <c r="DJQ112" s="59"/>
      <c r="DJV112" s="59"/>
      <c r="DKA112" s="59"/>
      <c r="DKS112" s="322"/>
      <c r="DKT112" s="59"/>
      <c r="DKU112" s="59"/>
      <c r="DKV112" s="59"/>
      <c r="DKW112" s="59"/>
      <c r="DKX112" s="59"/>
      <c r="DKY112" s="59"/>
      <c r="DKZ112" s="59"/>
      <c r="DLA112" s="59"/>
      <c r="DLB112" s="59"/>
      <c r="DLC112" s="59"/>
      <c r="DLH112" s="59"/>
      <c r="DLM112" s="59"/>
      <c r="DME112" s="322"/>
      <c r="DMF112" s="59"/>
      <c r="DMG112" s="59"/>
      <c r="DMH112" s="59"/>
      <c r="DMI112" s="59"/>
      <c r="DMJ112" s="59"/>
      <c r="DMK112" s="59"/>
      <c r="DML112" s="59"/>
      <c r="DMM112" s="59"/>
      <c r="DMN112" s="59"/>
      <c r="DMO112" s="59"/>
      <c r="DMT112" s="59"/>
      <c r="DMY112" s="59"/>
      <c r="DNQ112" s="322"/>
      <c r="DNR112" s="59"/>
      <c r="DNS112" s="59"/>
      <c r="DNT112" s="59"/>
      <c r="DNU112" s="59"/>
      <c r="DNV112" s="59"/>
      <c r="DNW112" s="59"/>
      <c r="DNX112" s="59"/>
      <c r="DNY112" s="59"/>
      <c r="DNZ112" s="59"/>
      <c r="DOA112" s="59"/>
      <c r="DOF112" s="59"/>
      <c r="DOK112" s="59"/>
      <c r="DPC112" s="322"/>
      <c r="DPD112" s="59"/>
      <c r="DPE112" s="59"/>
      <c r="DPF112" s="59"/>
      <c r="DPG112" s="59"/>
      <c r="DPH112" s="59"/>
      <c r="DPI112" s="59"/>
      <c r="DPJ112" s="59"/>
      <c r="DPK112" s="59"/>
      <c r="DPL112" s="59"/>
      <c r="DPM112" s="59"/>
      <c r="DPR112" s="59"/>
      <c r="DPW112" s="59"/>
      <c r="DQO112" s="322"/>
      <c r="DQP112" s="59"/>
      <c r="DQQ112" s="59"/>
      <c r="DQR112" s="59"/>
      <c r="DQS112" s="59"/>
      <c r="DQT112" s="59"/>
      <c r="DQU112" s="59"/>
      <c r="DQV112" s="59"/>
      <c r="DQW112" s="59"/>
      <c r="DQX112" s="59"/>
      <c r="DQY112" s="59"/>
      <c r="DRD112" s="59"/>
      <c r="DRI112" s="59"/>
      <c r="DSA112" s="322"/>
      <c r="DSB112" s="59"/>
      <c r="DSC112" s="59"/>
      <c r="DSD112" s="59"/>
      <c r="DSE112" s="59"/>
      <c r="DSF112" s="59"/>
      <c r="DSG112" s="59"/>
      <c r="DSH112" s="59"/>
      <c r="DSI112" s="59"/>
      <c r="DSJ112" s="59"/>
      <c r="DSK112" s="59"/>
      <c r="DSP112" s="59"/>
      <c r="DSU112" s="59"/>
      <c r="DTM112" s="322"/>
      <c r="DTN112" s="59"/>
      <c r="DTO112" s="59"/>
      <c r="DTP112" s="59"/>
      <c r="DTQ112" s="59"/>
      <c r="DTR112" s="59"/>
      <c r="DTS112" s="59"/>
      <c r="DTT112" s="59"/>
      <c r="DTU112" s="59"/>
      <c r="DTV112" s="59"/>
      <c r="DTW112" s="59"/>
      <c r="DUB112" s="59"/>
      <c r="DUG112" s="59"/>
      <c r="DUY112" s="322"/>
      <c r="DUZ112" s="59"/>
      <c r="DVA112" s="59"/>
      <c r="DVB112" s="59"/>
      <c r="DVC112" s="59"/>
      <c r="DVD112" s="59"/>
      <c r="DVE112" s="59"/>
      <c r="DVF112" s="59"/>
      <c r="DVG112" s="59"/>
      <c r="DVH112" s="59"/>
      <c r="DVI112" s="59"/>
      <c r="DVN112" s="59"/>
      <c r="DVS112" s="59"/>
      <c r="DWK112" s="322"/>
      <c r="DWL112" s="59"/>
      <c r="DWM112" s="59"/>
      <c r="DWN112" s="59"/>
      <c r="DWO112" s="59"/>
      <c r="DWP112" s="59"/>
      <c r="DWQ112" s="59"/>
      <c r="DWR112" s="59"/>
      <c r="DWS112" s="59"/>
      <c r="DWT112" s="59"/>
      <c r="DWU112" s="59"/>
      <c r="DWZ112" s="59"/>
      <c r="DXE112" s="59"/>
      <c r="DXW112" s="322"/>
      <c r="DXX112" s="59"/>
      <c r="DXY112" s="59"/>
      <c r="DXZ112" s="59"/>
      <c r="DYA112" s="59"/>
      <c r="DYB112" s="59"/>
      <c r="DYC112" s="59"/>
      <c r="DYD112" s="59"/>
      <c r="DYE112" s="59"/>
      <c r="DYF112" s="59"/>
      <c r="DYG112" s="59"/>
      <c r="DYL112" s="59"/>
      <c r="DYQ112" s="59"/>
      <c r="DZI112" s="322"/>
      <c r="DZJ112" s="59"/>
      <c r="DZK112" s="59"/>
      <c r="DZL112" s="59"/>
      <c r="DZM112" s="59"/>
      <c r="DZN112" s="59"/>
      <c r="DZO112" s="59"/>
      <c r="DZP112" s="59"/>
      <c r="DZQ112" s="59"/>
      <c r="DZR112" s="59"/>
      <c r="DZS112" s="59"/>
      <c r="DZX112" s="59"/>
      <c r="EAC112" s="59"/>
      <c r="EAU112" s="322"/>
      <c r="EAV112" s="59"/>
      <c r="EAW112" s="59"/>
      <c r="EAX112" s="59"/>
      <c r="EAY112" s="59"/>
      <c r="EAZ112" s="59"/>
      <c r="EBA112" s="59"/>
      <c r="EBB112" s="59"/>
      <c r="EBC112" s="59"/>
      <c r="EBD112" s="59"/>
      <c r="EBE112" s="59"/>
      <c r="EBJ112" s="59"/>
      <c r="EBO112" s="59"/>
      <c r="ECG112" s="322"/>
      <c r="ECH112" s="59"/>
      <c r="ECI112" s="59"/>
      <c r="ECJ112" s="59"/>
      <c r="ECK112" s="59"/>
      <c r="ECL112" s="59"/>
      <c r="ECM112" s="59"/>
      <c r="ECN112" s="59"/>
      <c r="ECO112" s="59"/>
      <c r="ECP112" s="59"/>
      <c r="ECQ112" s="59"/>
      <c r="ECV112" s="59"/>
      <c r="EDA112" s="59"/>
      <c r="EDS112" s="322"/>
      <c r="EDT112" s="59"/>
      <c r="EDU112" s="59"/>
      <c r="EDV112" s="59"/>
      <c r="EDW112" s="59"/>
      <c r="EDX112" s="59"/>
      <c r="EDY112" s="59"/>
      <c r="EDZ112" s="59"/>
      <c r="EEA112" s="59"/>
      <c r="EEB112" s="59"/>
      <c r="EEC112" s="59"/>
      <c r="EEH112" s="59"/>
      <c r="EEM112" s="59"/>
      <c r="EFE112" s="322"/>
      <c r="EFF112" s="59"/>
      <c r="EFG112" s="59"/>
      <c r="EFH112" s="59"/>
      <c r="EFI112" s="59"/>
      <c r="EFJ112" s="59"/>
      <c r="EFK112" s="59"/>
      <c r="EFL112" s="59"/>
      <c r="EFM112" s="59"/>
      <c r="EFN112" s="59"/>
      <c r="EFO112" s="59"/>
      <c r="EFT112" s="59"/>
      <c r="EFY112" s="59"/>
      <c r="EGQ112" s="322"/>
      <c r="EGR112" s="59"/>
      <c r="EGS112" s="59"/>
      <c r="EGT112" s="59"/>
      <c r="EGU112" s="59"/>
      <c r="EGV112" s="59"/>
      <c r="EGW112" s="59"/>
      <c r="EGX112" s="59"/>
      <c r="EGY112" s="59"/>
      <c r="EGZ112" s="59"/>
      <c r="EHA112" s="59"/>
      <c r="EHF112" s="59"/>
      <c r="EHK112" s="59"/>
      <c r="EIC112" s="322"/>
      <c r="EID112" s="59"/>
      <c r="EIE112" s="59"/>
      <c r="EIF112" s="59"/>
      <c r="EIG112" s="59"/>
      <c r="EIH112" s="59"/>
      <c r="EII112" s="59"/>
      <c r="EIJ112" s="59"/>
      <c r="EIK112" s="59"/>
      <c r="EIL112" s="59"/>
      <c r="EIM112" s="59"/>
      <c r="EIR112" s="59"/>
      <c r="EIW112" s="59"/>
      <c r="EJO112" s="322"/>
      <c r="EJP112" s="59"/>
      <c r="EJQ112" s="59"/>
      <c r="EJR112" s="59"/>
      <c r="EJS112" s="59"/>
      <c r="EJT112" s="59"/>
      <c r="EJU112" s="59"/>
      <c r="EJV112" s="59"/>
      <c r="EJW112" s="59"/>
      <c r="EJX112" s="59"/>
      <c r="EJY112" s="59"/>
      <c r="EKD112" s="59"/>
      <c r="EKI112" s="59"/>
      <c r="ELA112" s="322"/>
      <c r="ELB112" s="59"/>
      <c r="ELC112" s="59"/>
      <c r="ELD112" s="59"/>
      <c r="ELE112" s="59"/>
      <c r="ELF112" s="59"/>
      <c r="ELG112" s="59"/>
      <c r="ELH112" s="59"/>
      <c r="ELI112" s="59"/>
      <c r="ELJ112" s="59"/>
      <c r="ELK112" s="59"/>
      <c r="ELP112" s="59"/>
      <c r="ELU112" s="59"/>
      <c r="EMM112" s="322"/>
      <c r="EMN112" s="59"/>
      <c r="EMO112" s="59"/>
      <c r="EMP112" s="59"/>
      <c r="EMQ112" s="59"/>
      <c r="EMR112" s="59"/>
      <c r="EMS112" s="59"/>
      <c r="EMT112" s="59"/>
      <c r="EMU112" s="59"/>
      <c r="EMV112" s="59"/>
      <c r="EMW112" s="59"/>
      <c r="ENB112" s="59"/>
      <c r="ENG112" s="59"/>
      <c r="ENY112" s="322"/>
      <c r="ENZ112" s="59"/>
      <c r="EOA112" s="59"/>
      <c r="EOB112" s="59"/>
      <c r="EOC112" s="59"/>
      <c r="EOD112" s="59"/>
      <c r="EOE112" s="59"/>
      <c r="EOF112" s="59"/>
      <c r="EOG112" s="59"/>
      <c r="EOH112" s="59"/>
      <c r="EOI112" s="59"/>
      <c r="EON112" s="59"/>
      <c r="EOS112" s="59"/>
      <c r="EPK112" s="322"/>
      <c r="EPL112" s="59"/>
      <c r="EPM112" s="59"/>
      <c r="EPN112" s="59"/>
      <c r="EPO112" s="59"/>
      <c r="EPP112" s="59"/>
      <c r="EPQ112" s="59"/>
      <c r="EPR112" s="59"/>
      <c r="EPS112" s="59"/>
      <c r="EPT112" s="59"/>
      <c r="EPU112" s="59"/>
      <c r="EPZ112" s="59"/>
      <c r="EQE112" s="59"/>
      <c r="EQW112" s="322"/>
      <c r="EQX112" s="59"/>
      <c r="EQY112" s="59"/>
      <c r="EQZ112" s="59"/>
      <c r="ERA112" s="59"/>
      <c r="ERB112" s="59"/>
      <c r="ERC112" s="59"/>
      <c r="ERD112" s="59"/>
      <c r="ERE112" s="59"/>
      <c r="ERF112" s="59"/>
      <c r="ERG112" s="59"/>
      <c r="ERL112" s="59"/>
      <c r="ERQ112" s="59"/>
      <c r="ESI112" s="322"/>
      <c r="ESJ112" s="59"/>
      <c r="ESK112" s="59"/>
      <c r="ESL112" s="59"/>
      <c r="ESM112" s="59"/>
      <c r="ESN112" s="59"/>
      <c r="ESO112" s="59"/>
      <c r="ESP112" s="59"/>
      <c r="ESQ112" s="59"/>
      <c r="ESR112" s="59"/>
      <c r="ESS112" s="59"/>
      <c r="ESX112" s="59"/>
      <c r="ETC112" s="59"/>
      <c r="ETU112" s="322"/>
      <c r="ETV112" s="59"/>
      <c r="ETW112" s="59"/>
      <c r="ETX112" s="59"/>
      <c r="ETY112" s="59"/>
      <c r="ETZ112" s="59"/>
      <c r="EUA112" s="59"/>
      <c r="EUB112" s="59"/>
      <c r="EUC112" s="59"/>
      <c r="EUD112" s="59"/>
      <c r="EUE112" s="59"/>
      <c r="EUJ112" s="59"/>
      <c r="EUO112" s="59"/>
      <c r="EVG112" s="322"/>
      <c r="EVH112" s="59"/>
      <c r="EVI112" s="59"/>
      <c r="EVJ112" s="59"/>
      <c r="EVK112" s="59"/>
      <c r="EVL112" s="59"/>
      <c r="EVM112" s="59"/>
      <c r="EVN112" s="59"/>
      <c r="EVO112" s="59"/>
      <c r="EVP112" s="59"/>
      <c r="EVQ112" s="59"/>
      <c r="EVV112" s="59"/>
      <c r="EWA112" s="59"/>
      <c r="EWS112" s="322"/>
      <c r="EWT112" s="59"/>
      <c r="EWU112" s="59"/>
      <c r="EWV112" s="59"/>
      <c r="EWW112" s="59"/>
      <c r="EWX112" s="59"/>
      <c r="EWY112" s="59"/>
      <c r="EWZ112" s="59"/>
      <c r="EXA112" s="59"/>
      <c r="EXB112" s="59"/>
      <c r="EXC112" s="59"/>
      <c r="EXH112" s="59"/>
      <c r="EXM112" s="59"/>
      <c r="EYE112" s="322"/>
      <c r="EYF112" s="59"/>
      <c r="EYG112" s="59"/>
      <c r="EYH112" s="59"/>
      <c r="EYI112" s="59"/>
      <c r="EYJ112" s="59"/>
      <c r="EYK112" s="59"/>
      <c r="EYL112" s="59"/>
      <c r="EYM112" s="59"/>
      <c r="EYN112" s="59"/>
      <c r="EYO112" s="59"/>
      <c r="EYT112" s="59"/>
      <c r="EYY112" s="59"/>
      <c r="EZQ112" s="322"/>
      <c r="EZR112" s="59"/>
      <c r="EZS112" s="59"/>
      <c r="EZT112" s="59"/>
      <c r="EZU112" s="59"/>
      <c r="EZV112" s="59"/>
      <c r="EZW112" s="59"/>
      <c r="EZX112" s="59"/>
      <c r="EZY112" s="59"/>
      <c r="EZZ112" s="59"/>
      <c r="FAA112" s="59"/>
      <c r="FAF112" s="59"/>
      <c r="FAK112" s="59"/>
      <c r="FBC112" s="322"/>
      <c r="FBD112" s="59"/>
      <c r="FBE112" s="59"/>
      <c r="FBF112" s="59"/>
      <c r="FBG112" s="59"/>
      <c r="FBH112" s="59"/>
      <c r="FBI112" s="59"/>
      <c r="FBJ112" s="59"/>
      <c r="FBK112" s="59"/>
      <c r="FBL112" s="59"/>
      <c r="FBM112" s="59"/>
      <c r="FBR112" s="59"/>
      <c r="FBW112" s="59"/>
      <c r="FCO112" s="322"/>
      <c r="FCP112" s="59"/>
      <c r="FCQ112" s="59"/>
      <c r="FCR112" s="59"/>
      <c r="FCS112" s="59"/>
      <c r="FCT112" s="59"/>
      <c r="FCU112" s="59"/>
      <c r="FCV112" s="59"/>
      <c r="FCW112" s="59"/>
      <c r="FCX112" s="59"/>
      <c r="FCY112" s="59"/>
      <c r="FDD112" s="59"/>
      <c r="FDI112" s="59"/>
      <c r="FEA112" s="322"/>
      <c r="FEB112" s="59"/>
      <c r="FEC112" s="59"/>
      <c r="FED112" s="59"/>
      <c r="FEE112" s="59"/>
      <c r="FEF112" s="59"/>
      <c r="FEG112" s="59"/>
      <c r="FEH112" s="59"/>
      <c r="FEI112" s="59"/>
      <c r="FEJ112" s="59"/>
      <c r="FEK112" s="59"/>
      <c r="FEP112" s="59"/>
      <c r="FEU112" s="59"/>
      <c r="FFM112" s="322"/>
      <c r="FFN112" s="59"/>
      <c r="FFO112" s="59"/>
      <c r="FFP112" s="59"/>
      <c r="FFQ112" s="59"/>
      <c r="FFR112" s="59"/>
      <c r="FFS112" s="59"/>
      <c r="FFT112" s="59"/>
      <c r="FFU112" s="59"/>
      <c r="FFV112" s="59"/>
      <c r="FFW112" s="59"/>
      <c r="FGB112" s="59"/>
      <c r="FGG112" s="59"/>
      <c r="FGY112" s="322"/>
      <c r="FGZ112" s="59"/>
      <c r="FHA112" s="59"/>
      <c r="FHB112" s="59"/>
      <c r="FHC112" s="59"/>
      <c r="FHD112" s="59"/>
      <c r="FHE112" s="59"/>
      <c r="FHF112" s="59"/>
      <c r="FHG112" s="59"/>
      <c r="FHH112" s="59"/>
      <c r="FHI112" s="59"/>
      <c r="FHN112" s="59"/>
      <c r="FHS112" s="59"/>
      <c r="FIK112" s="322"/>
      <c r="FIL112" s="59"/>
      <c r="FIM112" s="59"/>
      <c r="FIN112" s="59"/>
      <c r="FIO112" s="59"/>
      <c r="FIP112" s="59"/>
      <c r="FIQ112" s="59"/>
      <c r="FIR112" s="59"/>
      <c r="FIS112" s="59"/>
      <c r="FIT112" s="59"/>
      <c r="FIU112" s="59"/>
      <c r="FIZ112" s="59"/>
      <c r="FJE112" s="59"/>
      <c r="FJW112" s="322"/>
      <c r="FJX112" s="59"/>
      <c r="FJY112" s="59"/>
      <c r="FJZ112" s="59"/>
      <c r="FKA112" s="59"/>
      <c r="FKB112" s="59"/>
      <c r="FKC112" s="59"/>
      <c r="FKD112" s="59"/>
      <c r="FKE112" s="59"/>
      <c r="FKF112" s="59"/>
      <c r="FKG112" s="59"/>
      <c r="FKL112" s="59"/>
      <c r="FKQ112" s="59"/>
      <c r="FLI112" s="322"/>
      <c r="FLJ112" s="59"/>
      <c r="FLK112" s="59"/>
      <c r="FLL112" s="59"/>
      <c r="FLM112" s="59"/>
      <c r="FLN112" s="59"/>
      <c r="FLO112" s="59"/>
      <c r="FLP112" s="59"/>
      <c r="FLQ112" s="59"/>
      <c r="FLR112" s="59"/>
      <c r="FLS112" s="59"/>
      <c r="FLX112" s="59"/>
      <c r="FMC112" s="59"/>
      <c r="FMU112" s="322"/>
      <c r="FMV112" s="59"/>
      <c r="FMW112" s="59"/>
      <c r="FMX112" s="59"/>
      <c r="FMY112" s="59"/>
      <c r="FMZ112" s="59"/>
      <c r="FNA112" s="59"/>
      <c r="FNB112" s="59"/>
      <c r="FNC112" s="59"/>
      <c r="FND112" s="59"/>
      <c r="FNE112" s="59"/>
      <c r="FNJ112" s="59"/>
      <c r="FNO112" s="59"/>
      <c r="FOG112" s="322"/>
      <c r="FOH112" s="59"/>
      <c r="FOI112" s="59"/>
      <c r="FOJ112" s="59"/>
      <c r="FOK112" s="59"/>
      <c r="FOL112" s="59"/>
      <c r="FOM112" s="59"/>
      <c r="FON112" s="59"/>
      <c r="FOO112" s="59"/>
      <c r="FOP112" s="59"/>
      <c r="FOQ112" s="59"/>
      <c r="FOV112" s="59"/>
      <c r="FPA112" s="59"/>
      <c r="FPS112" s="322"/>
      <c r="FPT112" s="59"/>
      <c r="FPU112" s="59"/>
      <c r="FPV112" s="59"/>
      <c r="FPW112" s="59"/>
      <c r="FPX112" s="59"/>
      <c r="FPY112" s="59"/>
      <c r="FPZ112" s="59"/>
      <c r="FQA112" s="59"/>
      <c r="FQB112" s="59"/>
      <c r="FQC112" s="59"/>
      <c r="FQH112" s="59"/>
      <c r="FQM112" s="59"/>
      <c r="FRE112" s="322"/>
      <c r="FRF112" s="59"/>
      <c r="FRG112" s="59"/>
      <c r="FRH112" s="59"/>
      <c r="FRI112" s="59"/>
      <c r="FRJ112" s="59"/>
      <c r="FRK112" s="59"/>
      <c r="FRL112" s="59"/>
      <c r="FRM112" s="59"/>
      <c r="FRN112" s="59"/>
      <c r="FRO112" s="59"/>
      <c r="FRT112" s="59"/>
      <c r="FRY112" s="59"/>
      <c r="FSQ112" s="322"/>
      <c r="FSR112" s="59"/>
      <c r="FSS112" s="59"/>
      <c r="FST112" s="59"/>
      <c r="FSU112" s="59"/>
      <c r="FSV112" s="59"/>
      <c r="FSW112" s="59"/>
      <c r="FSX112" s="59"/>
      <c r="FSY112" s="59"/>
      <c r="FSZ112" s="59"/>
      <c r="FTA112" s="59"/>
      <c r="FTF112" s="59"/>
      <c r="FTK112" s="59"/>
      <c r="FUC112" s="322"/>
      <c r="FUD112" s="59"/>
      <c r="FUE112" s="59"/>
      <c r="FUF112" s="59"/>
      <c r="FUG112" s="59"/>
      <c r="FUH112" s="59"/>
      <c r="FUI112" s="59"/>
      <c r="FUJ112" s="59"/>
      <c r="FUK112" s="59"/>
      <c r="FUL112" s="59"/>
      <c r="FUM112" s="59"/>
      <c r="FUR112" s="59"/>
      <c r="FUW112" s="59"/>
      <c r="FVO112" s="322"/>
      <c r="FVP112" s="59"/>
      <c r="FVQ112" s="59"/>
      <c r="FVR112" s="59"/>
      <c r="FVS112" s="59"/>
      <c r="FVT112" s="59"/>
      <c r="FVU112" s="59"/>
      <c r="FVV112" s="59"/>
      <c r="FVW112" s="59"/>
      <c r="FVX112" s="59"/>
      <c r="FVY112" s="59"/>
      <c r="FWD112" s="59"/>
      <c r="FWI112" s="59"/>
      <c r="FXA112" s="322"/>
      <c r="FXB112" s="59"/>
      <c r="FXC112" s="59"/>
      <c r="FXD112" s="59"/>
      <c r="FXE112" s="59"/>
      <c r="FXF112" s="59"/>
      <c r="FXG112" s="59"/>
      <c r="FXH112" s="59"/>
      <c r="FXI112" s="59"/>
      <c r="FXJ112" s="59"/>
      <c r="FXK112" s="59"/>
      <c r="FXP112" s="59"/>
      <c r="FXU112" s="59"/>
      <c r="FYM112" s="322"/>
      <c r="FYN112" s="59"/>
      <c r="FYO112" s="59"/>
      <c r="FYP112" s="59"/>
      <c r="FYQ112" s="59"/>
      <c r="FYR112" s="59"/>
      <c r="FYS112" s="59"/>
      <c r="FYT112" s="59"/>
      <c r="FYU112" s="59"/>
      <c r="FYV112" s="59"/>
      <c r="FYW112" s="59"/>
      <c r="FZB112" s="59"/>
      <c r="FZG112" s="59"/>
      <c r="FZY112" s="322"/>
      <c r="FZZ112" s="59"/>
      <c r="GAA112" s="59"/>
      <c r="GAB112" s="59"/>
      <c r="GAC112" s="59"/>
      <c r="GAD112" s="59"/>
      <c r="GAE112" s="59"/>
      <c r="GAF112" s="59"/>
      <c r="GAG112" s="59"/>
      <c r="GAH112" s="59"/>
      <c r="GAI112" s="59"/>
      <c r="GAN112" s="59"/>
      <c r="GAS112" s="59"/>
      <c r="GBK112" s="322"/>
      <c r="GBL112" s="59"/>
      <c r="GBM112" s="59"/>
      <c r="GBN112" s="59"/>
      <c r="GBO112" s="59"/>
      <c r="GBP112" s="59"/>
      <c r="GBQ112" s="59"/>
      <c r="GBR112" s="59"/>
      <c r="GBS112" s="59"/>
      <c r="GBT112" s="59"/>
      <c r="GBU112" s="59"/>
      <c r="GBZ112" s="59"/>
      <c r="GCE112" s="59"/>
      <c r="GCW112" s="322"/>
      <c r="GCX112" s="59"/>
      <c r="GCY112" s="59"/>
      <c r="GCZ112" s="59"/>
      <c r="GDA112" s="59"/>
      <c r="GDB112" s="59"/>
      <c r="GDC112" s="59"/>
      <c r="GDD112" s="59"/>
      <c r="GDE112" s="59"/>
      <c r="GDF112" s="59"/>
      <c r="GDG112" s="59"/>
      <c r="GDL112" s="59"/>
      <c r="GDQ112" s="59"/>
      <c r="GEI112" s="322"/>
      <c r="GEJ112" s="59"/>
      <c r="GEK112" s="59"/>
      <c r="GEL112" s="59"/>
      <c r="GEM112" s="59"/>
      <c r="GEN112" s="59"/>
      <c r="GEO112" s="59"/>
      <c r="GEP112" s="59"/>
      <c r="GEQ112" s="59"/>
      <c r="GER112" s="59"/>
      <c r="GES112" s="59"/>
      <c r="GEX112" s="59"/>
      <c r="GFC112" s="59"/>
      <c r="GFU112" s="322"/>
      <c r="GFV112" s="59"/>
      <c r="GFW112" s="59"/>
      <c r="GFX112" s="59"/>
      <c r="GFY112" s="59"/>
      <c r="GFZ112" s="59"/>
      <c r="GGA112" s="59"/>
      <c r="GGB112" s="59"/>
      <c r="GGC112" s="59"/>
      <c r="GGD112" s="59"/>
      <c r="GGE112" s="59"/>
      <c r="GGJ112" s="59"/>
      <c r="GGO112" s="59"/>
      <c r="GHG112" s="322"/>
      <c r="GHH112" s="59"/>
      <c r="GHI112" s="59"/>
      <c r="GHJ112" s="59"/>
      <c r="GHK112" s="59"/>
      <c r="GHL112" s="59"/>
      <c r="GHM112" s="59"/>
      <c r="GHN112" s="59"/>
      <c r="GHO112" s="59"/>
      <c r="GHP112" s="59"/>
      <c r="GHQ112" s="59"/>
      <c r="GHV112" s="59"/>
      <c r="GIA112" s="59"/>
      <c r="GIS112" s="322"/>
      <c r="GIT112" s="59"/>
      <c r="GIU112" s="59"/>
      <c r="GIV112" s="59"/>
      <c r="GIW112" s="59"/>
      <c r="GIX112" s="59"/>
      <c r="GIY112" s="59"/>
      <c r="GIZ112" s="59"/>
      <c r="GJA112" s="59"/>
      <c r="GJB112" s="59"/>
      <c r="GJC112" s="59"/>
      <c r="GJH112" s="59"/>
      <c r="GJM112" s="59"/>
      <c r="GKE112" s="322"/>
      <c r="GKF112" s="59"/>
      <c r="GKG112" s="59"/>
      <c r="GKH112" s="59"/>
      <c r="GKI112" s="59"/>
      <c r="GKJ112" s="59"/>
      <c r="GKK112" s="59"/>
      <c r="GKL112" s="59"/>
      <c r="GKM112" s="59"/>
      <c r="GKN112" s="59"/>
      <c r="GKO112" s="59"/>
      <c r="GKT112" s="59"/>
      <c r="GKY112" s="59"/>
      <c r="GLQ112" s="322"/>
      <c r="GLR112" s="59"/>
      <c r="GLS112" s="59"/>
      <c r="GLT112" s="59"/>
      <c r="GLU112" s="59"/>
      <c r="GLV112" s="59"/>
      <c r="GLW112" s="59"/>
      <c r="GLX112" s="59"/>
      <c r="GLY112" s="59"/>
      <c r="GLZ112" s="59"/>
      <c r="GMA112" s="59"/>
      <c r="GMF112" s="59"/>
      <c r="GMK112" s="59"/>
      <c r="GNC112" s="322"/>
      <c r="GND112" s="59"/>
      <c r="GNE112" s="59"/>
      <c r="GNF112" s="59"/>
      <c r="GNG112" s="59"/>
      <c r="GNH112" s="59"/>
      <c r="GNI112" s="59"/>
      <c r="GNJ112" s="59"/>
      <c r="GNK112" s="59"/>
      <c r="GNL112" s="59"/>
      <c r="GNM112" s="59"/>
      <c r="GNR112" s="59"/>
      <c r="GNW112" s="59"/>
      <c r="GOO112" s="322"/>
      <c r="GOP112" s="59"/>
      <c r="GOQ112" s="59"/>
      <c r="GOR112" s="59"/>
      <c r="GOS112" s="59"/>
      <c r="GOT112" s="59"/>
      <c r="GOU112" s="59"/>
      <c r="GOV112" s="59"/>
      <c r="GOW112" s="59"/>
      <c r="GOX112" s="59"/>
      <c r="GOY112" s="59"/>
      <c r="GPD112" s="59"/>
      <c r="GPI112" s="59"/>
      <c r="GQA112" s="322"/>
      <c r="GQB112" s="59"/>
      <c r="GQC112" s="59"/>
      <c r="GQD112" s="59"/>
      <c r="GQE112" s="59"/>
      <c r="GQF112" s="59"/>
      <c r="GQG112" s="59"/>
      <c r="GQH112" s="59"/>
      <c r="GQI112" s="59"/>
      <c r="GQJ112" s="59"/>
      <c r="GQK112" s="59"/>
      <c r="GQP112" s="59"/>
      <c r="GQU112" s="59"/>
      <c r="GRM112" s="322"/>
      <c r="GRN112" s="59"/>
      <c r="GRO112" s="59"/>
      <c r="GRP112" s="59"/>
      <c r="GRQ112" s="59"/>
      <c r="GRR112" s="59"/>
      <c r="GRS112" s="59"/>
      <c r="GRT112" s="59"/>
      <c r="GRU112" s="59"/>
      <c r="GRV112" s="59"/>
      <c r="GRW112" s="59"/>
      <c r="GSB112" s="59"/>
      <c r="GSG112" s="59"/>
      <c r="GSY112" s="322"/>
      <c r="GSZ112" s="59"/>
      <c r="GTA112" s="59"/>
      <c r="GTB112" s="59"/>
      <c r="GTC112" s="59"/>
      <c r="GTD112" s="59"/>
      <c r="GTE112" s="59"/>
      <c r="GTF112" s="59"/>
      <c r="GTG112" s="59"/>
      <c r="GTH112" s="59"/>
      <c r="GTI112" s="59"/>
      <c r="GTN112" s="59"/>
      <c r="GTS112" s="59"/>
      <c r="GUK112" s="322"/>
      <c r="GUL112" s="59"/>
      <c r="GUM112" s="59"/>
      <c r="GUN112" s="59"/>
      <c r="GUO112" s="59"/>
      <c r="GUP112" s="59"/>
      <c r="GUQ112" s="59"/>
      <c r="GUR112" s="59"/>
      <c r="GUS112" s="59"/>
      <c r="GUT112" s="59"/>
      <c r="GUU112" s="59"/>
      <c r="GUZ112" s="59"/>
      <c r="GVE112" s="59"/>
      <c r="GVW112" s="322"/>
      <c r="GVX112" s="59"/>
      <c r="GVY112" s="59"/>
      <c r="GVZ112" s="59"/>
      <c r="GWA112" s="59"/>
      <c r="GWB112" s="59"/>
      <c r="GWC112" s="59"/>
      <c r="GWD112" s="59"/>
      <c r="GWE112" s="59"/>
      <c r="GWF112" s="59"/>
      <c r="GWG112" s="59"/>
      <c r="GWL112" s="59"/>
      <c r="GWQ112" s="59"/>
      <c r="GXI112" s="322"/>
      <c r="GXJ112" s="59"/>
      <c r="GXK112" s="59"/>
      <c r="GXL112" s="59"/>
      <c r="GXM112" s="59"/>
      <c r="GXN112" s="59"/>
      <c r="GXO112" s="59"/>
      <c r="GXP112" s="59"/>
      <c r="GXQ112" s="59"/>
      <c r="GXR112" s="59"/>
      <c r="GXS112" s="59"/>
      <c r="GXX112" s="59"/>
      <c r="GYC112" s="59"/>
      <c r="GYU112" s="322"/>
      <c r="GYV112" s="59"/>
      <c r="GYW112" s="59"/>
      <c r="GYX112" s="59"/>
      <c r="GYY112" s="59"/>
      <c r="GYZ112" s="59"/>
      <c r="GZA112" s="59"/>
      <c r="GZB112" s="59"/>
      <c r="GZC112" s="59"/>
      <c r="GZD112" s="59"/>
      <c r="GZE112" s="59"/>
      <c r="GZJ112" s="59"/>
      <c r="GZO112" s="59"/>
      <c r="HAG112" s="322"/>
      <c r="HAH112" s="59"/>
      <c r="HAI112" s="59"/>
      <c r="HAJ112" s="59"/>
      <c r="HAK112" s="59"/>
      <c r="HAL112" s="59"/>
      <c r="HAM112" s="59"/>
      <c r="HAN112" s="59"/>
      <c r="HAO112" s="59"/>
      <c r="HAP112" s="59"/>
      <c r="HAQ112" s="59"/>
      <c r="HAV112" s="59"/>
      <c r="HBA112" s="59"/>
      <c r="HBS112" s="322"/>
      <c r="HBT112" s="59"/>
      <c r="HBU112" s="59"/>
      <c r="HBV112" s="59"/>
      <c r="HBW112" s="59"/>
      <c r="HBX112" s="59"/>
      <c r="HBY112" s="59"/>
      <c r="HBZ112" s="59"/>
      <c r="HCA112" s="59"/>
      <c r="HCB112" s="59"/>
      <c r="HCC112" s="59"/>
      <c r="HCH112" s="59"/>
      <c r="HCM112" s="59"/>
      <c r="HDE112" s="322"/>
      <c r="HDF112" s="59"/>
      <c r="HDG112" s="59"/>
      <c r="HDH112" s="59"/>
      <c r="HDI112" s="59"/>
      <c r="HDJ112" s="59"/>
      <c r="HDK112" s="59"/>
      <c r="HDL112" s="59"/>
      <c r="HDM112" s="59"/>
      <c r="HDN112" s="59"/>
      <c r="HDO112" s="59"/>
      <c r="HDT112" s="59"/>
      <c r="HDY112" s="59"/>
      <c r="HEQ112" s="322"/>
      <c r="HER112" s="59"/>
      <c r="HES112" s="59"/>
      <c r="HET112" s="59"/>
      <c r="HEU112" s="59"/>
      <c r="HEV112" s="59"/>
      <c r="HEW112" s="59"/>
      <c r="HEX112" s="59"/>
      <c r="HEY112" s="59"/>
      <c r="HEZ112" s="59"/>
      <c r="HFA112" s="59"/>
      <c r="HFF112" s="59"/>
      <c r="HFK112" s="59"/>
      <c r="HGC112" s="322"/>
      <c r="HGD112" s="59"/>
      <c r="HGE112" s="59"/>
      <c r="HGF112" s="59"/>
      <c r="HGG112" s="59"/>
      <c r="HGH112" s="59"/>
      <c r="HGI112" s="59"/>
      <c r="HGJ112" s="59"/>
      <c r="HGK112" s="59"/>
      <c r="HGL112" s="59"/>
      <c r="HGM112" s="59"/>
      <c r="HGR112" s="59"/>
      <c r="HGW112" s="59"/>
      <c r="HHO112" s="322"/>
      <c r="HHP112" s="59"/>
      <c r="HHQ112" s="59"/>
      <c r="HHR112" s="59"/>
      <c r="HHS112" s="59"/>
      <c r="HHT112" s="59"/>
      <c r="HHU112" s="59"/>
      <c r="HHV112" s="59"/>
      <c r="HHW112" s="59"/>
      <c r="HHX112" s="59"/>
      <c r="HHY112" s="59"/>
      <c r="HID112" s="59"/>
      <c r="HII112" s="59"/>
      <c r="HJA112" s="322"/>
      <c r="HJB112" s="59"/>
      <c r="HJC112" s="59"/>
      <c r="HJD112" s="59"/>
      <c r="HJE112" s="59"/>
      <c r="HJF112" s="59"/>
      <c r="HJG112" s="59"/>
      <c r="HJH112" s="59"/>
      <c r="HJI112" s="59"/>
      <c r="HJJ112" s="59"/>
      <c r="HJK112" s="59"/>
      <c r="HJP112" s="59"/>
      <c r="HJU112" s="59"/>
      <c r="HKM112" s="322"/>
      <c r="HKN112" s="59"/>
      <c r="HKO112" s="59"/>
      <c r="HKP112" s="59"/>
      <c r="HKQ112" s="59"/>
      <c r="HKR112" s="59"/>
      <c r="HKS112" s="59"/>
      <c r="HKT112" s="59"/>
      <c r="HKU112" s="59"/>
      <c r="HKV112" s="59"/>
      <c r="HKW112" s="59"/>
      <c r="HLB112" s="59"/>
      <c r="HLG112" s="59"/>
      <c r="HLY112" s="322"/>
      <c r="HLZ112" s="59"/>
      <c r="HMA112" s="59"/>
      <c r="HMB112" s="59"/>
      <c r="HMC112" s="59"/>
      <c r="HMD112" s="59"/>
      <c r="HME112" s="59"/>
      <c r="HMF112" s="59"/>
      <c r="HMG112" s="59"/>
      <c r="HMH112" s="59"/>
      <c r="HMI112" s="59"/>
      <c r="HMN112" s="59"/>
      <c r="HMS112" s="59"/>
      <c r="HNK112" s="322"/>
      <c r="HNL112" s="59"/>
      <c r="HNM112" s="59"/>
      <c r="HNN112" s="59"/>
      <c r="HNO112" s="59"/>
      <c r="HNP112" s="59"/>
      <c r="HNQ112" s="59"/>
      <c r="HNR112" s="59"/>
      <c r="HNS112" s="59"/>
      <c r="HNT112" s="59"/>
      <c r="HNU112" s="59"/>
      <c r="HNZ112" s="59"/>
      <c r="HOE112" s="59"/>
      <c r="HOW112" s="322"/>
      <c r="HOX112" s="59"/>
      <c r="HOY112" s="59"/>
      <c r="HOZ112" s="59"/>
      <c r="HPA112" s="59"/>
      <c r="HPB112" s="59"/>
      <c r="HPC112" s="59"/>
      <c r="HPD112" s="59"/>
      <c r="HPE112" s="59"/>
      <c r="HPF112" s="59"/>
      <c r="HPG112" s="59"/>
      <c r="HPL112" s="59"/>
      <c r="HPQ112" s="59"/>
      <c r="HQI112" s="322"/>
      <c r="HQJ112" s="59"/>
      <c r="HQK112" s="59"/>
      <c r="HQL112" s="59"/>
      <c r="HQM112" s="59"/>
      <c r="HQN112" s="59"/>
      <c r="HQO112" s="59"/>
      <c r="HQP112" s="59"/>
      <c r="HQQ112" s="59"/>
      <c r="HQR112" s="59"/>
      <c r="HQS112" s="59"/>
      <c r="HQX112" s="59"/>
      <c r="HRC112" s="59"/>
      <c r="HRU112" s="322"/>
      <c r="HRV112" s="59"/>
      <c r="HRW112" s="59"/>
      <c r="HRX112" s="59"/>
      <c r="HRY112" s="59"/>
      <c r="HRZ112" s="59"/>
      <c r="HSA112" s="59"/>
      <c r="HSB112" s="59"/>
      <c r="HSC112" s="59"/>
      <c r="HSD112" s="59"/>
      <c r="HSE112" s="59"/>
      <c r="HSJ112" s="59"/>
      <c r="HSO112" s="59"/>
      <c r="HTG112" s="322"/>
      <c r="HTH112" s="59"/>
      <c r="HTI112" s="59"/>
      <c r="HTJ112" s="59"/>
      <c r="HTK112" s="59"/>
      <c r="HTL112" s="59"/>
      <c r="HTM112" s="59"/>
      <c r="HTN112" s="59"/>
      <c r="HTO112" s="59"/>
      <c r="HTP112" s="59"/>
      <c r="HTQ112" s="59"/>
      <c r="HTV112" s="59"/>
      <c r="HUA112" s="59"/>
      <c r="HUS112" s="322"/>
      <c r="HUT112" s="59"/>
      <c r="HUU112" s="59"/>
      <c r="HUV112" s="59"/>
      <c r="HUW112" s="59"/>
      <c r="HUX112" s="59"/>
      <c r="HUY112" s="59"/>
      <c r="HUZ112" s="59"/>
      <c r="HVA112" s="59"/>
      <c r="HVB112" s="59"/>
      <c r="HVC112" s="59"/>
      <c r="HVH112" s="59"/>
      <c r="HVM112" s="59"/>
      <c r="HWE112" s="322"/>
      <c r="HWF112" s="59"/>
      <c r="HWG112" s="59"/>
      <c r="HWH112" s="59"/>
      <c r="HWI112" s="59"/>
      <c r="HWJ112" s="59"/>
      <c r="HWK112" s="59"/>
      <c r="HWL112" s="59"/>
      <c r="HWM112" s="59"/>
      <c r="HWN112" s="59"/>
      <c r="HWO112" s="59"/>
      <c r="HWT112" s="59"/>
      <c r="HWY112" s="59"/>
      <c r="HXQ112" s="322"/>
      <c r="HXR112" s="59"/>
      <c r="HXS112" s="59"/>
      <c r="HXT112" s="59"/>
      <c r="HXU112" s="59"/>
      <c r="HXV112" s="59"/>
      <c r="HXW112" s="59"/>
      <c r="HXX112" s="59"/>
      <c r="HXY112" s="59"/>
      <c r="HXZ112" s="59"/>
      <c r="HYA112" s="59"/>
      <c r="HYF112" s="59"/>
      <c r="HYK112" s="59"/>
      <c r="HZC112" s="322"/>
      <c r="HZD112" s="59"/>
      <c r="HZE112" s="59"/>
      <c r="HZF112" s="59"/>
      <c r="HZG112" s="59"/>
      <c r="HZH112" s="59"/>
      <c r="HZI112" s="59"/>
      <c r="HZJ112" s="59"/>
      <c r="HZK112" s="59"/>
      <c r="HZL112" s="59"/>
      <c r="HZM112" s="59"/>
      <c r="HZR112" s="59"/>
      <c r="HZW112" s="59"/>
      <c r="IAO112" s="322"/>
      <c r="IAP112" s="59"/>
      <c r="IAQ112" s="59"/>
      <c r="IAR112" s="59"/>
      <c r="IAS112" s="59"/>
      <c r="IAT112" s="59"/>
      <c r="IAU112" s="59"/>
      <c r="IAV112" s="59"/>
      <c r="IAW112" s="59"/>
      <c r="IAX112" s="59"/>
      <c r="IAY112" s="59"/>
      <c r="IBD112" s="59"/>
      <c r="IBI112" s="59"/>
      <c r="ICA112" s="322"/>
      <c r="ICB112" s="59"/>
      <c r="ICC112" s="59"/>
      <c r="ICD112" s="59"/>
      <c r="ICE112" s="59"/>
      <c r="ICF112" s="59"/>
      <c r="ICG112" s="59"/>
      <c r="ICH112" s="59"/>
      <c r="ICI112" s="59"/>
      <c r="ICJ112" s="59"/>
      <c r="ICK112" s="59"/>
      <c r="ICP112" s="59"/>
      <c r="ICU112" s="59"/>
      <c r="IDM112" s="322"/>
      <c r="IDN112" s="59"/>
      <c r="IDO112" s="59"/>
      <c r="IDP112" s="59"/>
      <c r="IDQ112" s="59"/>
      <c r="IDR112" s="59"/>
      <c r="IDS112" s="59"/>
      <c r="IDT112" s="59"/>
      <c r="IDU112" s="59"/>
      <c r="IDV112" s="59"/>
      <c r="IDW112" s="59"/>
      <c r="IEB112" s="59"/>
      <c r="IEG112" s="59"/>
      <c r="IEY112" s="322"/>
      <c r="IEZ112" s="59"/>
      <c r="IFA112" s="59"/>
      <c r="IFB112" s="59"/>
      <c r="IFC112" s="59"/>
      <c r="IFD112" s="59"/>
      <c r="IFE112" s="59"/>
      <c r="IFF112" s="59"/>
      <c r="IFG112" s="59"/>
      <c r="IFH112" s="59"/>
      <c r="IFI112" s="59"/>
      <c r="IFN112" s="59"/>
      <c r="IFS112" s="59"/>
      <c r="IGK112" s="322"/>
      <c r="IGL112" s="59"/>
      <c r="IGM112" s="59"/>
      <c r="IGN112" s="59"/>
      <c r="IGO112" s="59"/>
      <c r="IGP112" s="59"/>
      <c r="IGQ112" s="59"/>
      <c r="IGR112" s="59"/>
      <c r="IGS112" s="59"/>
      <c r="IGT112" s="59"/>
      <c r="IGU112" s="59"/>
      <c r="IGZ112" s="59"/>
      <c r="IHE112" s="59"/>
      <c r="IHW112" s="322"/>
      <c r="IHX112" s="59"/>
      <c r="IHY112" s="59"/>
      <c r="IHZ112" s="59"/>
      <c r="IIA112" s="59"/>
      <c r="IIB112" s="59"/>
      <c r="IIC112" s="59"/>
      <c r="IID112" s="59"/>
      <c r="IIE112" s="59"/>
      <c r="IIF112" s="59"/>
      <c r="IIG112" s="59"/>
      <c r="IIL112" s="59"/>
      <c r="IIQ112" s="59"/>
      <c r="IJI112" s="322"/>
      <c r="IJJ112" s="59"/>
      <c r="IJK112" s="59"/>
      <c r="IJL112" s="59"/>
      <c r="IJM112" s="59"/>
      <c r="IJN112" s="59"/>
      <c r="IJO112" s="59"/>
      <c r="IJP112" s="59"/>
      <c r="IJQ112" s="59"/>
      <c r="IJR112" s="59"/>
      <c r="IJS112" s="59"/>
      <c r="IJX112" s="59"/>
      <c r="IKC112" s="59"/>
      <c r="IKU112" s="322"/>
      <c r="IKV112" s="59"/>
      <c r="IKW112" s="59"/>
      <c r="IKX112" s="59"/>
      <c r="IKY112" s="59"/>
      <c r="IKZ112" s="59"/>
      <c r="ILA112" s="59"/>
      <c r="ILB112" s="59"/>
      <c r="ILC112" s="59"/>
      <c r="ILD112" s="59"/>
      <c r="ILE112" s="59"/>
      <c r="ILJ112" s="59"/>
      <c r="ILO112" s="59"/>
      <c r="IMG112" s="322"/>
      <c r="IMH112" s="59"/>
      <c r="IMI112" s="59"/>
      <c r="IMJ112" s="59"/>
      <c r="IMK112" s="59"/>
      <c r="IML112" s="59"/>
      <c r="IMM112" s="59"/>
      <c r="IMN112" s="59"/>
      <c r="IMO112" s="59"/>
      <c r="IMP112" s="59"/>
      <c r="IMQ112" s="59"/>
      <c r="IMV112" s="59"/>
      <c r="INA112" s="59"/>
      <c r="INS112" s="322"/>
      <c r="INT112" s="59"/>
      <c r="INU112" s="59"/>
      <c r="INV112" s="59"/>
      <c r="INW112" s="59"/>
      <c r="INX112" s="59"/>
      <c r="INY112" s="59"/>
      <c r="INZ112" s="59"/>
      <c r="IOA112" s="59"/>
      <c r="IOB112" s="59"/>
      <c r="IOC112" s="59"/>
      <c r="IOH112" s="59"/>
      <c r="IOM112" s="59"/>
      <c r="IPE112" s="322"/>
      <c r="IPF112" s="59"/>
      <c r="IPG112" s="59"/>
      <c r="IPH112" s="59"/>
      <c r="IPI112" s="59"/>
      <c r="IPJ112" s="59"/>
      <c r="IPK112" s="59"/>
      <c r="IPL112" s="59"/>
      <c r="IPM112" s="59"/>
      <c r="IPN112" s="59"/>
      <c r="IPO112" s="59"/>
      <c r="IPT112" s="59"/>
      <c r="IPY112" s="59"/>
      <c r="IQQ112" s="322"/>
      <c r="IQR112" s="59"/>
      <c r="IQS112" s="59"/>
      <c r="IQT112" s="59"/>
      <c r="IQU112" s="59"/>
      <c r="IQV112" s="59"/>
      <c r="IQW112" s="59"/>
      <c r="IQX112" s="59"/>
      <c r="IQY112" s="59"/>
      <c r="IQZ112" s="59"/>
      <c r="IRA112" s="59"/>
      <c r="IRF112" s="59"/>
      <c r="IRK112" s="59"/>
      <c r="ISC112" s="322"/>
      <c r="ISD112" s="59"/>
      <c r="ISE112" s="59"/>
      <c r="ISF112" s="59"/>
      <c r="ISG112" s="59"/>
      <c r="ISH112" s="59"/>
      <c r="ISI112" s="59"/>
      <c r="ISJ112" s="59"/>
      <c r="ISK112" s="59"/>
      <c r="ISL112" s="59"/>
      <c r="ISM112" s="59"/>
      <c r="ISR112" s="59"/>
      <c r="ISW112" s="59"/>
      <c r="ITO112" s="322"/>
      <c r="ITP112" s="59"/>
      <c r="ITQ112" s="59"/>
      <c r="ITR112" s="59"/>
      <c r="ITS112" s="59"/>
      <c r="ITT112" s="59"/>
      <c r="ITU112" s="59"/>
      <c r="ITV112" s="59"/>
      <c r="ITW112" s="59"/>
      <c r="ITX112" s="59"/>
      <c r="ITY112" s="59"/>
      <c r="IUD112" s="59"/>
      <c r="IUI112" s="59"/>
      <c r="IVA112" s="322"/>
      <c r="IVB112" s="59"/>
      <c r="IVC112" s="59"/>
      <c r="IVD112" s="59"/>
      <c r="IVE112" s="59"/>
      <c r="IVF112" s="59"/>
      <c r="IVG112" s="59"/>
      <c r="IVH112" s="59"/>
      <c r="IVI112" s="59"/>
      <c r="IVJ112" s="59"/>
      <c r="IVK112" s="59"/>
      <c r="IVP112" s="59"/>
      <c r="IVU112" s="59"/>
      <c r="IWM112" s="322"/>
      <c r="IWN112" s="59"/>
      <c r="IWO112" s="59"/>
      <c r="IWP112" s="59"/>
      <c r="IWQ112" s="59"/>
      <c r="IWR112" s="59"/>
      <c r="IWS112" s="59"/>
      <c r="IWT112" s="59"/>
      <c r="IWU112" s="59"/>
      <c r="IWV112" s="59"/>
      <c r="IWW112" s="59"/>
      <c r="IXB112" s="59"/>
      <c r="IXG112" s="59"/>
      <c r="IXY112" s="322"/>
      <c r="IXZ112" s="59"/>
      <c r="IYA112" s="59"/>
      <c r="IYB112" s="59"/>
      <c r="IYC112" s="59"/>
      <c r="IYD112" s="59"/>
      <c r="IYE112" s="59"/>
      <c r="IYF112" s="59"/>
      <c r="IYG112" s="59"/>
      <c r="IYH112" s="59"/>
      <c r="IYI112" s="59"/>
      <c r="IYN112" s="59"/>
      <c r="IYS112" s="59"/>
      <c r="IZK112" s="322"/>
      <c r="IZL112" s="59"/>
      <c r="IZM112" s="59"/>
      <c r="IZN112" s="59"/>
      <c r="IZO112" s="59"/>
      <c r="IZP112" s="59"/>
      <c r="IZQ112" s="59"/>
      <c r="IZR112" s="59"/>
      <c r="IZS112" s="59"/>
      <c r="IZT112" s="59"/>
      <c r="IZU112" s="59"/>
      <c r="IZZ112" s="59"/>
      <c r="JAE112" s="59"/>
      <c r="JAW112" s="322"/>
      <c r="JAX112" s="59"/>
      <c r="JAY112" s="59"/>
      <c r="JAZ112" s="59"/>
      <c r="JBA112" s="59"/>
      <c r="JBB112" s="59"/>
      <c r="JBC112" s="59"/>
      <c r="JBD112" s="59"/>
      <c r="JBE112" s="59"/>
      <c r="JBF112" s="59"/>
      <c r="JBG112" s="59"/>
      <c r="JBL112" s="59"/>
      <c r="JBQ112" s="59"/>
      <c r="JCI112" s="322"/>
      <c r="JCJ112" s="59"/>
      <c r="JCK112" s="59"/>
      <c r="JCL112" s="59"/>
      <c r="JCM112" s="59"/>
      <c r="JCN112" s="59"/>
      <c r="JCO112" s="59"/>
      <c r="JCP112" s="59"/>
      <c r="JCQ112" s="59"/>
      <c r="JCR112" s="59"/>
      <c r="JCS112" s="59"/>
      <c r="JCX112" s="59"/>
      <c r="JDC112" s="59"/>
      <c r="JDU112" s="322"/>
      <c r="JDV112" s="59"/>
      <c r="JDW112" s="59"/>
      <c r="JDX112" s="59"/>
      <c r="JDY112" s="59"/>
      <c r="JDZ112" s="59"/>
      <c r="JEA112" s="59"/>
      <c r="JEB112" s="59"/>
      <c r="JEC112" s="59"/>
      <c r="JED112" s="59"/>
      <c r="JEE112" s="59"/>
      <c r="JEJ112" s="59"/>
      <c r="JEO112" s="59"/>
      <c r="JFG112" s="322"/>
      <c r="JFH112" s="59"/>
      <c r="JFI112" s="59"/>
      <c r="JFJ112" s="59"/>
      <c r="JFK112" s="59"/>
      <c r="JFL112" s="59"/>
      <c r="JFM112" s="59"/>
      <c r="JFN112" s="59"/>
      <c r="JFO112" s="59"/>
      <c r="JFP112" s="59"/>
      <c r="JFQ112" s="59"/>
      <c r="JFV112" s="59"/>
      <c r="JGA112" s="59"/>
      <c r="JGS112" s="322"/>
      <c r="JGT112" s="59"/>
      <c r="JGU112" s="59"/>
      <c r="JGV112" s="59"/>
      <c r="JGW112" s="59"/>
      <c r="JGX112" s="59"/>
      <c r="JGY112" s="59"/>
      <c r="JGZ112" s="59"/>
      <c r="JHA112" s="59"/>
      <c r="JHB112" s="59"/>
      <c r="JHC112" s="59"/>
      <c r="JHH112" s="59"/>
      <c r="JHM112" s="59"/>
      <c r="JIE112" s="322"/>
      <c r="JIF112" s="59"/>
      <c r="JIG112" s="59"/>
      <c r="JIH112" s="59"/>
      <c r="JII112" s="59"/>
      <c r="JIJ112" s="59"/>
      <c r="JIK112" s="59"/>
      <c r="JIL112" s="59"/>
      <c r="JIM112" s="59"/>
      <c r="JIN112" s="59"/>
      <c r="JIO112" s="59"/>
      <c r="JIT112" s="59"/>
      <c r="JIY112" s="59"/>
      <c r="JJQ112" s="322"/>
      <c r="JJR112" s="59"/>
      <c r="JJS112" s="59"/>
      <c r="JJT112" s="59"/>
      <c r="JJU112" s="59"/>
      <c r="JJV112" s="59"/>
      <c r="JJW112" s="59"/>
      <c r="JJX112" s="59"/>
      <c r="JJY112" s="59"/>
      <c r="JJZ112" s="59"/>
      <c r="JKA112" s="59"/>
      <c r="JKF112" s="59"/>
      <c r="JKK112" s="59"/>
      <c r="JLC112" s="322"/>
      <c r="JLD112" s="59"/>
      <c r="JLE112" s="59"/>
      <c r="JLF112" s="59"/>
      <c r="JLG112" s="59"/>
      <c r="JLH112" s="59"/>
      <c r="JLI112" s="59"/>
      <c r="JLJ112" s="59"/>
      <c r="JLK112" s="59"/>
      <c r="JLL112" s="59"/>
      <c r="JLM112" s="59"/>
      <c r="JLR112" s="59"/>
      <c r="JLW112" s="59"/>
      <c r="JMO112" s="322"/>
      <c r="JMP112" s="59"/>
      <c r="JMQ112" s="59"/>
      <c r="JMR112" s="59"/>
      <c r="JMS112" s="59"/>
      <c r="JMT112" s="59"/>
      <c r="JMU112" s="59"/>
      <c r="JMV112" s="59"/>
      <c r="JMW112" s="59"/>
      <c r="JMX112" s="59"/>
      <c r="JMY112" s="59"/>
      <c r="JND112" s="59"/>
      <c r="JNI112" s="59"/>
      <c r="JOA112" s="322"/>
      <c r="JOB112" s="59"/>
      <c r="JOC112" s="59"/>
      <c r="JOD112" s="59"/>
      <c r="JOE112" s="59"/>
      <c r="JOF112" s="59"/>
      <c r="JOG112" s="59"/>
      <c r="JOH112" s="59"/>
      <c r="JOI112" s="59"/>
      <c r="JOJ112" s="59"/>
      <c r="JOK112" s="59"/>
      <c r="JOP112" s="59"/>
      <c r="JOU112" s="59"/>
      <c r="JPM112" s="322"/>
      <c r="JPN112" s="59"/>
      <c r="JPO112" s="59"/>
      <c r="JPP112" s="59"/>
      <c r="JPQ112" s="59"/>
      <c r="JPR112" s="59"/>
      <c r="JPS112" s="59"/>
      <c r="JPT112" s="59"/>
      <c r="JPU112" s="59"/>
      <c r="JPV112" s="59"/>
      <c r="JPW112" s="59"/>
      <c r="JQB112" s="59"/>
      <c r="JQG112" s="59"/>
      <c r="JQY112" s="322"/>
      <c r="JQZ112" s="59"/>
      <c r="JRA112" s="59"/>
      <c r="JRB112" s="59"/>
      <c r="JRC112" s="59"/>
      <c r="JRD112" s="59"/>
      <c r="JRE112" s="59"/>
      <c r="JRF112" s="59"/>
      <c r="JRG112" s="59"/>
      <c r="JRH112" s="59"/>
      <c r="JRI112" s="59"/>
      <c r="JRN112" s="59"/>
      <c r="JRS112" s="59"/>
      <c r="JSK112" s="322"/>
      <c r="JSL112" s="59"/>
      <c r="JSM112" s="59"/>
      <c r="JSN112" s="59"/>
      <c r="JSO112" s="59"/>
      <c r="JSP112" s="59"/>
      <c r="JSQ112" s="59"/>
      <c r="JSR112" s="59"/>
      <c r="JSS112" s="59"/>
      <c r="JST112" s="59"/>
      <c r="JSU112" s="59"/>
      <c r="JSZ112" s="59"/>
      <c r="JTE112" s="59"/>
      <c r="JTW112" s="322"/>
      <c r="JTX112" s="59"/>
      <c r="JTY112" s="59"/>
      <c r="JTZ112" s="59"/>
      <c r="JUA112" s="59"/>
      <c r="JUB112" s="59"/>
      <c r="JUC112" s="59"/>
      <c r="JUD112" s="59"/>
      <c r="JUE112" s="59"/>
      <c r="JUF112" s="59"/>
      <c r="JUG112" s="59"/>
      <c r="JUL112" s="59"/>
      <c r="JUQ112" s="59"/>
      <c r="JVI112" s="322"/>
      <c r="JVJ112" s="59"/>
      <c r="JVK112" s="59"/>
      <c r="JVL112" s="59"/>
      <c r="JVM112" s="59"/>
      <c r="JVN112" s="59"/>
      <c r="JVO112" s="59"/>
      <c r="JVP112" s="59"/>
      <c r="JVQ112" s="59"/>
      <c r="JVR112" s="59"/>
      <c r="JVS112" s="59"/>
      <c r="JVX112" s="59"/>
      <c r="JWC112" s="59"/>
      <c r="JWU112" s="322"/>
      <c r="JWV112" s="59"/>
      <c r="JWW112" s="59"/>
      <c r="JWX112" s="59"/>
      <c r="JWY112" s="59"/>
      <c r="JWZ112" s="59"/>
      <c r="JXA112" s="59"/>
      <c r="JXB112" s="59"/>
      <c r="JXC112" s="59"/>
      <c r="JXD112" s="59"/>
      <c r="JXE112" s="59"/>
      <c r="JXJ112" s="59"/>
      <c r="JXO112" s="59"/>
      <c r="JYG112" s="322"/>
      <c r="JYH112" s="59"/>
      <c r="JYI112" s="59"/>
      <c r="JYJ112" s="59"/>
      <c r="JYK112" s="59"/>
      <c r="JYL112" s="59"/>
      <c r="JYM112" s="59"/>
      <c r="JYN112" s="59"/>
      <c r="JYO112" s="59"/>
      <c r="JYP112" s="59"/>
      <c r="JYQ112" s="59"/>
      <c r="JYV112" s="59"/>
      <c r="JZA112" s="59"/>
      <c r="JZS112" s="322"/>
      <c r="JZT112" s="59"/>
      <c r="JZU112" s="59"/>
      <c r="JZV112" s="59"/>
      <c r="JZW112" s="59"/>
      <c r="JZX112" s="59"/>
      <c r="JZY112" s="59"/>
      <c r="JZZ112" s="59"/>
      <c r="KAA112" s="59"/>
      <c r="KAB112" s="59"/>
      <c r="KAC112" s="59"/>
      <c r="KAH112" s="59"/>
      <c r="KAM112" s="59"/>
      <c r="KBE112" s="322"/>
      <c r="KBF112" s="59"/>
      <c r="KBG112" s="59"/>
      <c r="KBH112" s="59"/>
      <c r="KBI112" s="59"/>
      <c r="KBJ112" s="59"/>
      <c r="KBK112" s="59"/>
      <c r="KBL112" s="59"/>
      <c r="KBM112" s="59"/>
      <c r="KBN112" s="59"/>
      <c r="KBO112" s="59"/>
      <c r="KBT112" s="59"/>
      <c r="KBY112" s="59"/>
      <c r="KCQ112" s="322"/>
      <c r="KCR112" s="59"/>
      <c r="KCS112" s="59"/>
      <c r="KCT112" s="59"/>
      <c r="KCU112" s="59"/>
      <c r="KCV112" s="59"/>
      <c r="KCW112" s="59"/>
      <c r="KCX112" s="59"/>
      <c r="KCY112" s="59"/>
      <c r="KCZ112" s="59"/>
      <c r="KDA112" s="59"/>
      <c r="KDF112" s="59"/>
      <c r="KDK112" s="59"/>
      <c r="KEC112" s="322"/>
      <c r="KED112" s="59"/>
      <c r="KEE112" s="59"/>
      <c r="KEF112" s="59"/>
      <c r="KEG112" s="59"/>
      <c r="KEH112" s="59"/>
      <c r="KEI112" s="59"/>
      <c r="KEJ112" s="59"/>
      <c r="KEK112" s="59"/>
      <c r="KEL112" s="59"/>
      <c r="KEM112" s="59"/>
      <c r="KER112" s="59"/>
      <c r="KEW112" s="59"/>
      <c r="KFO112" s="322"/>
      <c r="KFP112" s="59"/>
      <c r="KFQ112" s="59"/>
      <c r="KFR112" s="59"/>
      <c r="KFS112" s="59"/>
      <c r="KFT112" s="59"/>
      <c r="KFU112" s="59"/>
      <c r="KFV112" s="59"/>
      <c r="KFW112" s="59"/>
      <c r="KFX112" s="59"/>
      <c r="KFY112" s="59"/>
      <c r="KGD112" s="59"/>
      <c r="KGI112" s="59"/>
      <c r="KHA112" s="322"/>
      <c r="KHB112" s="59"/>
      <c r="KHC112" s="59"/>
      <c r="KHD112" s="59"/>
      <c r="KHE112" s="59"/>
      <c r="KHF112" s="59"/>
      <c r="KHG112" s="59"/>
      <c r="KHH112" s="59"/>
      <c r="KHI112" s="59"/>
      <c r="KHJ112" s="59"/>
      <c r="KHK112" s="59"/>
      <c r="KHP112" s="59"/>
      <c r="KHU112" s="59"/>
      <c r="KIM112" s="322"/>
      <c r="KIN112" s="59"/>
      <c r="KIO112" s="59"/>
      <c r="KIP112" s="59"/>
      <c r="KIQ112" s="59"/>
      <c r="KIR112" s="59"/>
      <c r="KIS112" s="59"/>
      <c r="KIT112" s="59"/>
      <c r="KIU112" s="59"/>
      <c r="KIV112" s="59"/>
      <c r="KIW112" s="59"/>
      <c r="KJB112" s="59"/>
      <c r="KJG112" s="59"/>
      <c r="KJY112" s="322"/>
      <c r="KJZ112" s="59"/>
      <c r="KKA112" s="59"/>
      <c r="KKB112" s="59"/>
      <c r="KKC112" s="59"/>
      <c r="KKD112" s="59"/>
      <c r="KKE112" s="59"/>
      <c r="KKF112" s="59"/>
      <c r="KKG112" s="59"/>
      <c r="KKH112" s="59"/>
      <c r="KKI112" s="59"/>
      <c r="KKN112" s="59"/>
      <c r="KKS112" s="59"/>
      <c r="KLK112" s="322"/>
      <c r="KLL112" s="59"/>
      <c r="KLM112" s="59"/>
      <c r="KLN112" s="59"/>
      <c r="KLO112" s="59"/>
      <c r="KLP112" s="59"/>
      <c r="KLQ112" s="59"/>
      <c r="KLR112" s="59"/>
      <c r="KLS112" s="59"/>
      <c r="KLT112" s="59"/>
      <c r="KLU112" s="59"/>
      <c r="KLZ112" s="59"/>
      <c r="KME112" s="59"/>
      <c r="KMW112" s="322"/>
      <c r="KMX112" s="59"/>
      <c r="KMY112" s="59"/>
      <c r="KMZ112" s="59"/>
      <c r="KNA112" s="59"/>
      <c r="KNB112" s="59"/>
      <c r="KNC112" s="59"/>
      <c r="KND112" s="59"/>
      <c r="KNE112" s="59"/>
      <c r="KNF112" s="59"/>
      <c r="KNG112" s="59"/>
      <c r="KNL112" s="59"/>
      <c r="KNQ112" s="59"/>
      <c r="KOI112" s="322"/>
      <c r="KOJ112" s="59"/>
      <c r="KOK112" s="59"/>
      <c r="KOL112" s="59"/>
      <c r="KOM112" s="59"/>
      <c r="KON112" s="59"/>
      <c r="KOO112" s="59"/>
      <c r="KOP112" s="59"/>
      <c r="KOQ112" s="59"/>
      <c r="KOR112" s="59"/>
      <c r="KOS112" s="59"/>
      <c r="KOX112" s="59"/>
      <c r="KPC112" s="59"/>
      <c r="KPU112" s="322"/>
      <c r="KPV112" s="59"/>
      <c r="KPW112" s="59"/>
      <c r="KPX112" s="59"/>
      <c r="KPY112" s="59"/>
      <c r="KPZ112" s="59"/>
      <c r="KQA112" s="59"/>
      <c r="KQB112" s="59"/>
      <c r="KQC112" s="59"/>
      <c r="KQD112" s="59"/>
      <c r="KQE112" s="59"/>
      <c r="KQJ112" s="59"/>
      <c r="KQO112" s="59"/>
      <c r="KRG112" s="322"/>
      <c r="KRH112" s="59"/>
      <c r="KRI112" s="59"/>
      <c r="KRJ112" s="59"/>
      <c r="KRK112" s="59"/>
      <c r="KRL112" s="59"/>
      <c r="KRM112" s="59"/>
      <c r="KRN112" s="59"/>
      <c r="KRO112" s="59"/>
      <c r="KRP112" s="59"/>
      <c r="KRQ112" s="59"/>
      <c r="KRV112" s="59"/>
      <c r="KSA112" s="59"/>
      <c r="KSS112" s="322"/>
      <c r="KST112" s="59"/>
      <c r="KSU112" s="59"/>
      <c r="KSV112" s="59"/>
      <c r="KSW112" s="59"/>
      <c r="KSX112" s="59"/>
      <c r="KSY112" s="59"/>
      <c r="KSZ112" s="59"/>
      <c r="KTA112" s="59"/>
      <c r="KTB112" s="59"/>
      <c r="KTC112" s="59"/>
      <c r="KTH112" s="59"/>
      <c r="KTM112" s="59"/>
      <c r="KUE112" s="322"/>
      <c r="KUF112" s="59"/>
      <c r="KUG112" s="59"/>
      <c r="KUH112" s="59"/>
      <c r="KUI112" s="59"/>
      <c r="KUJ112" s="59"/>
      <c r="KUK112" s="59"/>
      <c r="KUL112" s="59"/>
      <c r="KUM112" s="59"/>
      <c r="KUN112" s="59"/>
      <c r="KUO112" s="59"/>
      <c r="KUT112" s="59"/>
      <c r="KUY112" s="59"/>
      <c r="KVQ112" s="322"/>
      <c r="KVR112" s="59"/>
      <c r="KVS112" s="59"/>
      <c r="KVT112" s="59"/>
      <c r="KVU112" s="59"/>
      <c r="KVV112" s="59"/>
      <c r="KVW112" s="59"/>
      <c r="KVX112" s="59"/>
      <c r="KVY112" s="59"/>
      <c r="KVZ112" s="59"/>
      <c r="KWA112" s="59"/>
      <c r="KWF112" s="59"/>
      <c r="KWK112" s="59"/>
      <c r="KXC112" s="322"/>
      <c r="KXD112" s="59"/>
      <c r="KXE112" s="59"/>
      <c r="KXF112" s="59"/>
      <c r="KXG112" s="59"/>
      <c r="KXH112" s="59"/>
      <c r="KXI112" s="59"/>
      <c r="KXJ112" s="59"/>
      <c r="KXK112" s="59"/>
      <c r="KXL112" s="59"/>
      <c r="KXM112" s="59"/>
      <c r="KXR112" s="59"/>
      <c r="KXW112" s="59"/>
      <c r="KYO112" s="322"/>
      <c r="KYP112" s="59"/>
      <c r="KYQ112" s="59"/>
      <c r="KYR112" s="59"/>
      <c r="KYS112" s="59"/>
      <c r="KYT112" s="59"/>
      <c r="KYU112" s="59"/>
      <c r="KYV112" s="59"/>
      <c r="KYW112" s="59"/>
      <c r="KYX112" s="59"/>
      <c r="KYY112" s="59"/>
      <c r="KZD112" s="59"/>
      <c r="KZI112" s="59"/>
      <c r="LAA112" s="322"/>
      <c r="LAB112" s="59"/>
      <c r="LAC112" s="59"/>
      <c r="LAD112" s="59"/>
      <c r="LAE112" s="59"/>
      <c r="LAF112" s="59"/>
      <c r="LAG112" s="59"/>
      <c r="LAH112" s="59"/>
      <c r="LAI112" s="59"/>
      <c r="LAJ112" s="59"/>
      <c r="LAK112" s="59"/>
      <c r="LAP112" s="59"/>
      <c r="LAU112" s="59"/>
      <c r="LBM112" s="322"/>
      <c r="LBN112" s="59"/>
      <c r="LBO112" s="59"/>
      <c r="LBP112" s="59"/>
      <c r="LBQ112" s="59"/>
      <c r="LBR112" s="59"/>
      <c r="LBS112" s="59"/>
      <c r="LBT112" s="59"/>
      <c r="LBU112" s="59"/>
      <c r="LBV112" s="59"/>
      <c r="LBW112" s="59"/>
      <c r="LCB112" s="59"/>
      <c r="LCG112" s="59"/>
      <c r="LCY112" s="322"/>
      <c r="LCZ112" s="59"/>
      <c r="LDA112" s="59"/>
      <c r="LDB112" s="59"/>
      <c r="LDC112" s="59"/>
      <c r="LDD112" s="59"/>
      <c r="LDE112" s="59"/>
      <c r="LDF112" s="59"/>
      <c r="LDG112" s="59"/>
      <c r="LDH112" s="59"/>
      <c r="LDI112" s="59"/>
      <c r="LDN112" s="59"/>
      <c r="LDS112" s="59"/>
      <c r="LEK112" s="322"/>
      <c r="LEL112" s="59"/>
      <c r="LEM112" s="59"/>
      <c r="LEN112" s="59"/>
      <c r="LEO112" s="59"/>
      <c r="LEP112" s="59"/>
      <c r="LEQ112" s="59"/>
      <c r="LER112" s="59"/>
      <c r="LES112" s="59"/>
      <c r="LET112" s="59"/>
      <c r="LEU112" s="59"/>
      <c r="LEZ112" s="59"/>
      <c r="LFE112" s="59"/>
      <c r="LFW112" s="322"/>
      <c r="LFX112" s="59"/>
      <c r="LFY112" s="59"/>
      <c r="LFZ112" s="59"/>
      <c r="LGA112" s="59"/>
      <c r="LGB112" s="59"/>
      <c r="LGC112" s="59"/>
      <c r="LGD112" s="59"/>
      <c r="LGE112" s="59"/>
      <c r="LGF112" s="59"/>
      <c r="LGG112" s="59"/>
      <c r="LGL112" s="59"/>
      <c r="LGQ112" s="59"/>
      <c r="LHI112" s="322"/>
      <c r="LHJ112" s="59"/>
      <c r="LHK112" s="59"/>
      <c r="LHL112" s="59"/>
      <c r="LHM112" s="59"/>
      <c r="LHN112" s="59"/>
      <c r="LHO112" s="59"/>
      <c r="LHP112" s="59"/>
      <c r="LHQ112" s="59"/>
      <c r="LHR112" s="59"/>
      <c r="LHS112" s="59"/>
      <c r="LHX112" s="59"/>
      <c r="LIC112" s="59"/>
      <c r="LIU112" s="322"/>
      <c r="LIV112" s="59"/>
      <c r="LIW112" s="59"/>
      <c r="LIX112" s="59"/>
      <c r="LIY112" s="59"/>
      <c r="LIZ112" s="59"/>
      <c r="LJA112" s="59"/>
      <c r="LJB112" s="59"/>
      <c r="LJC112" s="59"/>
      <c r="LJD112" s="59"/>
      <c r="LJE112" s="59"/>
      <c r="LJJ112" s="59"/>
      <c r="LJO112" s="59"/>
      <c r="LKG112" s="322"/>
      <c r="LKH112" s="59"/>
      <c r="LKI112" s="59"/>
      <c r="LKJ112" s="59"/>
      <c r="LKK112" s="59"/>
      <c r="LKL112" s="59"/>
      <c r="LKM112" s="59"/>
      <c r="LKN112" s="59"/>
      <c r="LKO112" s="59"/>
      <c r="LKP112" s="59"/>
      <c r="LKQ112" s="59"/>
      <c r="LKV112" s="59"/>
      <c r="LLA112" s="59"/>
      <c r="LLS112" s="322"/>
      <c r="LLT112" s="59"/>
      <c r="LLU112" s="59"/>
      <c r="LLV112" s="59"/>
      <c r="LLW112" s="59"/>
      <c r="LLX112" s="59"/>
      <c r="LLY112" s="59"/>
      <c r="LLZ112" s="59"/>
      <c r="LMA112" s="59"/>
      <c r="LMB112" s="59"/>
      <c r="LMC112" s="59"/>
      <c r="LMH112" s="59"/>
      <c r="LMM112" s="59"/>
      <c r="LNE112" s="322"/>
      <c r="LNF112" s="59"/>
      <c r="LNG112" s="59"/>
      <c r="LNH112" s="59"/>
      <c r="LNI112" s="59"/>
      <c r="LNJ112" s="59"/>
      <c r="LNK112" s="59"/>
      <c r="LNL112" s="59"/>
      <c r="LNM112" s="59"/>
      <c r="LNN112" s="59"/>
      <c r="LNO112" s="59"/>
      <c r="LNT112" s="59"/>
      <c r="LNY112" s="59"/>
      <c r="LOQ112" s="322"/>
      <c r="LOR112" s="59"/>
      <c r="LOS112" s="59"/>
      <c r="LOT112" s="59"/>
      <c r="LOU112" s="59"/>
      <c r="LOV112" s="59"/>
      <c r="LOW112" s="59"/>
      <c r="LOX112" s="59"/>
      <c r="LOY112" s="59"/>
      <c r="LOZ112" s="59"/>
      <c r="LPA112" s="59"/>
      <c r="LPF112" s="59"/>
      <c r="LPK112" s="59"/>
      <c r="LQC112" s="322"/>
      <c r="LQD112" s="59"/>
      <c r="LQE112" s="59"/>
      <c r="LQF112" s="59"/>
      <c r="LQG112" s="59"/>
      <c r="LQH112" s="59"/>
      <c r="LQI112" s="59"/>
      <c r="LQJ112" s="59"/>
      <c r="LQK112" s="59"/>
      <c r="LQL112" s="59"/>
      <c r="LQM112" s="59"/>
      <c r="LQR112" s="59"/>
      <c r="LQW112" s="59"/>
      <c r="LRO112" s="322"/>
      <c r="LRP112" s="59"/>
      <c r="LRQ112" s="59"/>
      <c r="LRR112" s="59"/>
      <c r="LRS112" s="59"/>
      <c r="LRT112" s="59"/>
      <c r="LRU112" s="59"/>
      <c r="LRV112" s="59"/>
      <c r="LRW112" s="59"/>
      <c r="LRX112" s="59"/>
      <c r="LRY112" s="59"/>
      <c r="LSD112" s="59"/>
      <c r="LSI112" s="59"/>
      <c r="LTA112" s="322"/>
      <c r="LTB112" s="59"/>
      <c r="LTC112" s="59"/>
      <c r="LTD112" s="59"/>
      <c r="LTE112" s="59"/>
      <c r="LTF112" s="59"/>
      <c r="LTG112" s="59"/>
      <c r="LTH112" s="59"/>
      <c r="LTI112" s="59"/>
      <c r="LTJ112" s="59"/>
      <c r="LTK112" s="59"/>
      <c r="LTP112" s="59"/>
      <c r="LTU112" s="59"/>
      <c r="LUM112" s="322"/>
      <c r="LUN112" s="59"/>
      <c r="LUO112" s="59"/>
      <c r="LUP112" s="59"/>
      <c r="LUQ112" s="59"/>
      <c r="LUR112" s="59"/>
      <c r="LUS112" s="59"/>
      <c r="LUT112" s="59"/>
      <c r="LUU112" s="59"/>
      <c r="LUV112" s="59"/>
      <c r="LUW112" s="59"/>
      <c r="LVB112" s="59"/>
      <c r="LVG112" s="59"/>
      <c r="LVY112" s="322"/>
      <c r="LVZ112" s="59"/>
      <c r="LWA112" s="59"/>
      <c r="LWB112" s="59"/>
      <c r="LWC112" s="59"/>
      <c r="LWD112" s="59"/>
      <c r="LWE112" s="59"/>
      <c r="LWF112" s="59"/>
      <c r="LWG112" s="59"/>
      <c r="LWH112" s="59"/>
      <c r="LWI112" s="59"/>
      <c r="LWN112" s="59"/>
      <c r="LWS112" s="59"/>
      <c r="LXK112" s="322"/>
      <c r="LXL112" s="59"/>
      <c r="LXM112" s="59"/>
      <c r="LXN112" s="59"/>
      <c r="LXO112" s="59"/>
      <c r="LXP112" s="59"/>
      <c r="LXQ112" s="59"/>
      <c r="LXR112" s="59"/>
      <c r="LXS112" s="59"/>
      <c r="LXT112" s="59"/>
      <c r="LXU112" s="59"/>
      <c r="LXZ112" s="59"/>
      <c r="LYE112" s="59"/>
      <c r="LYW112" s="322"/>
      <c r="LYX112" s="59"/>
      <c r="LYY112" s="59"/>
      <c r="LYZ112" s="59"/>
      <c r="LZA112" s="59"/>
      <c r="LZB112" s="59"/>
      <c r="LZC112" s="59"/>
      <c r="LZD112" s="59"/>
      <c r="LZE112" s="59"/>
      <c r="LZF112" s="59"/>
      <c r="LZG112" s="59"/>
      <c r="LZL112" s="59"/>
      <c r="LZQ112" s="59"/>
      <c r="MAI112" s="322"/>
      <c r="MAJ112" s="59"/>
      <c r="MAK112" s="59"/>
      <c r="MAL112" s="59"/>
      <c r="MAM112" s="59"/>
      <c r="MAN112" s="59"/>
      <c r="MAO112" s="59"/>
      <c r="MAP112" s="59"/>
      <c r="MAQ112" s="59"/>
      <c r="MAR112" s="59"/>
      <c r="MAS112" s="59"/>
      <c r="MAX112" s="59"/>
      <c r="MBC112" s="59"/>
      <c r="MBU112" s="322"/>
      <c r="MBV112" s="59"/>
      <c r="MBW112" s="59"/>
      <c r="MBX112" s="59"/>
      <c r="MBY112" s="59"/>
      <c r="MBZ112" s="59"/>
      <c r="MCA112" s="59"/>
      <c r="MCB112" s="59"/>
      <c r="MCC112" s="59"/>
      <c r="MCD112" s="59"/>
      <c r="MCE112" s="59"/>
      <c r="MCJ112" s="59"/>
      <c r="MCO112" s="59"/>
      <c r="MDG112" s="322"/>
      <c r="MDH112" s="59"/>
      <c r="MDI112" s="59"/>
      <c r="MDJ112" s="59"/>
      <c r="MDK112" s="59"/>
      <c r="MDL112" s="59"/>
      <c r="MDM112" s="59"/>
      <c r="MDN112" s="59"/>
      <c r="MDO112" s="59"/>
      <c r="MDP112" s="59"/>
      <c r="MDQ112" s="59"/>
      <c r="MDV112" s="59"/>
      <c r="MEA112" s="59"/>
      <c r="MES112" s="322"/>
      <c r="MET112" s="59"/>
      <c r="MEU112" s="59"/>
      <c r="MEV112" s="59"/>
      <c r="MEW112" s="59"/>
      <c r="MEX112" s="59"/>
      <c r="MEY112" s="59"/>
      <c r="MEZ112" s="59"/>
      <c r="MFA112" s="59"/>
      <c r="MFB112" s="59"/>
      <c r="MFC112" s="59"/>
      <c r="MFH112" s="59"/>
      <c r="MFM112" s="59"/>
      <c r="MGE112" s="322"/>
      <c r="MGF112" s="59"/>
      <c r="MGG112" s="59"/>
      <c r="MGH112" s="59"/>
      <c r="MGI112" s="59"/>
      <c r="MGJ112" s="59"/>
      <c r="MGK112" s="59"/>
      <c r="MGL112" s="59"/>
      <c r="MGM112" s="59"/>
      <c r="MGN112" s="59"/>
      <c r="MGO112" s="59"/>
      <c r="MGT112" s="59"/>
      <c r="MGY112" s="59"/>
      <c r="MHQ112" s="322"/>
      <c r="MHR112" s="59"/>
      <c r="MHS112" s="59"/>
      <c r="MHT112" s="59"/>
      <c r="MHU112" s="59"/>
      <c r="MHV112" s="59"/>
      <c r="MHW112" s="59"/>
      <c r="MHX112" s="59"/>
      <c r="MHY112" s="59"/>
      <c r="MHZ112" s="59"/>
      <c r="MIA112" s="59"/>
      <c r="MIF112" s="59"/>
      <c r="MIK112" s="59"/>
      <c r="MJC112" s="322"/>
      <c r="MJD112" s="59"/>
      <c r="MJE112" s="59"/>
      <c r="MJF112" s="59"/>
      <c r="MJG112" s="59"/>
      <c r="MJH112" s="59"/>
      <c r="MJI112" s="59"/>
      <c r="MJJ112" s="59"/>
      <c r="MJK112" s="59"/>
      <c r="MJL112" s="59"/>
      <c r="MJM112" s="59"/>
      <c r="MJR112" s="59"/>
      <c r="MJW112" s="59"/>
      <c r="MKO112" s="322"/>
      <c r="MKP112" s="59"/>
      <c r="MKQ112" s="59"/>
      <c r="MKR112" s="59"/>
      <c r="MKS112" s="59"/>
      <c r="MKT112" s="59"/>
      <c r="MKU112" s="59"/>
      <c r="MKV112" s="59"/>
      <c r="MKW112" s="59"/>
      <c r="MKX112" s="59"/>
      <c r="MKY112" s="59"/>
      <c r="MLD112" s="59"/>
      <c r="MLI112" s="59"/>
      <c r="MMA112" s="322"/>
      <c r="MMB112" s="59"/>
      <c r="MMC112" s="59"/>
      <c r="MMD112" s="59"/>
      <c r="MME112" s="59"/>
      <c r="MMF112" s="59"/>
      <c r="MMG112" s="59"/>
      <c r="MMH112" s="59"/>
      <c r="MMI112" s="59"/>
      <c r="MMJ112" s="59"/>
      <c r="MMK112" s="59"/>
      <c r="MMP112" s="59"/>
      <c r="MMU112" s="59"/>
      <c r="MNM112" s="322"/>
      <c r="MNN112" s="59"/>
      <c r="MNO112" s="59"/>
      <c r="MNP112" s="59"/>
      <c r="MNQ112" s="59"/>
      <c r="MNR112" s="59"/>
      <c r="MNS112" s="59"/>
      <c r="MNT112" s="59"/>
      <c r="MNU112" s="59"/>
      <c r="MNV112" s="59"/>
      <c r="MNW112" s="59"/>
      <c r="MOB112" s="59"/>
      <c r="MOG112" s="59"/>
      <c r="MOY112" s="322"/>
      <c r="MOZ112" s="59"/>
      <c r="MPA112" s="59"/>
      <c r="MPB112" s="59"/>
      <c r="MPC112" s="59"/>
      <c r="MPD112" s="59"/>
      <c r="MPE112" s="59"/>
      <c r="MPF112" s="59"/>
      <c r="MPG112" s="59"/>
      <c r="MPH112" s="59"/>
      <c r="MPI112" s="59"/>
      <c r="MPN112" s="59"/>
      <c r="MPS112" s="59"/>
      <c r="MQK112" s="322"/>
      <c r="MQL112" s="59"/>
      <c r="MQM112" s="59"/>
      <c r="MQN112" s="59"/>
      <c r="MQO112" s="59"/>
      <c r="MQP112" s="59"/>
      <c r="MQQ112" s="59"/>
      <c r="MQR112" s="59"/>
      <c r="MQS112" s="59"/>
      <c r="MQT112" s="59"/>
      <c r="MQU112" s="59"/>
      <c r="MQZ112" s="59"/>
      <c r="MRE112" s="59"/>
      <c r="MRW112" s="322"/>
      <c r="MRX112" s="59"/>
      <c r="MRY112" s="59"/>
      <c r="MRZ112" s="59"/>
      <c r="MSA112" s="59"/>
      <c r="MSB112" s="59"/>
      <c r="MSC112" s="59"/>
      <c r="MSD112" s="59"/>
      <c r="MSE112" s="59"/>
      <c r="MSF112" s="59"/>
      <c r="MSG112" s="59"/>
      <c r="MSL112" s="59"/>
      <c r="MSQ112" s="59"/>
      <c r="MTI112" s="322"/>
      <c r="MTJ112" s="59"/>
      <c r="MTK112" s="59"/>
      <c r="MTL112" s="59"/>
      <c r="MTM112" s="59"/>
      <c r="MTN112" s="59"/>
      <c r="MTO112" s="59"/>
      <c r="MTP112" s="59"/>
      <c r="MTQ112" s="59"/>
      <c r="MTR112" s="59"/>
      <c r="MTS112" s="59"/>
      <c r="MTX112" s="59"/>
      <c r="MUC112" s="59"/>
      <c r="MUU112" s="322"/>
      <c r="MUV112" s="59"/>
      <c r="MUW112" s="59"/>
      <c r="MUX112" s="59"/>
      <c r="MUY112" s="59"/>
      <c r="MUZ112" s="59"/>
      <c r="MVA112" s="59"/>
      <c r="MVB112" s="59"/>
      <c r="MVC112" s="59"/>
      <c r="MVD112" s="59"/>
      <c r="MVE112" s="59"/>
      <c r="MVJ112" s="59"/>
      <c r="MVO112" s="59"/>
      <c r="MWG112" s="322"/>
      <c r="MWH112" s="59"/>
      <c r="MWI112" s="59"/>
      <c r="MWJ112" s="59"/>
      <c r="MWK112" s="59"/>
      <c r="MWL112" s="59"/>
      <c r="MWM112" s="59"/>
      <c r="MWN112" s="59"/>
      <c r="MWO112" s="59"/>
      <c r="MWP112" s="59"/>
      <c r="MWQ112" s="59"/>
      <c r="MWV112" s="59"/>
      <c r="MXA112" s="59"/>
      <c r="MXS112" s="322"/>
      <c r="MXT112" s="59"/>
      <c r="MXU112" s="59"/>
      <c r="MXV112" s="59"/>
      <c r="MXW112" s="59"/>
      <c r="MXX112" s="59"/>
      <c r="MXY112" s="59"/>
      <c r="MXZ112" s="59"/>
      <c r="MYA112" s="59"/>
      <c r="MYB112" s="59"/>
      <c r="MYC112" s="59"/>
      <c r="MYH112" s="59"/>
      <c r="MYM112" s="59"/>
      <c r="MZE112" s="322"/>
      <c r="MZF112" s="59"/>
      <c r="MZG112" s="59"/>
      <c r="MZH112" s="59"/>
      <c r="MZI112" s="59"/>
      <c r="MZJ112" s="59"/>
      <c r="MZK112" s="59"/>
      <c r="MZL112" s="59"/>
      <c r="MZM112" s="59"/>
      <c r="MZN112" s="59"/>
      <c r="MZO112" s="59"/>
      <c r="MZT112" s="59"/>
      <c r="MZY112" s="59"/>
      <c r="NAQ112" s="322"/>
      <c r="NAR112" s="59"/>
      <c r="NAS112" s="59"/>
      <c r="NAT112" s="59"/>
      <c r="NAU112" s="59"/>
      <c r="NAV112" s="59"/>
      <c r="NAW112" s="59"/>
      <c r="NAX112" s="59"/>
      <c r="NAY112" s="59"/>
      <c r="NAZ112" s="59"/>
      <c r="NBA112" s="59"/>
      <c r="NBF112" s="59"/>
      <c r="NBK112" s="59"/>
      <c r="NCC112" s="322"/>
      <c r="NCD112" s="59"/>
      <c r="NCE112" s="59"/>
      <c r="NCF112" s="59"/>
      <c r="NCG112" s="59"/>
      <c r="NCH112" s="59"/>
      <c r="NCI112" s="59"/>
      <c r="NCJ112" s="59"/>
      <c r="NCK112" s="59"/>
      <c r="NCL112" s="59"/>
      <c r="NCM112" s="59"/>
      <c r="NCR112" s="59"/>
      <c r="NCW112" s="59"/>
      <c r="NDO112" s="322"/>
      <c r="NDP112" s="59"/>
      <c r="NDQ112" s="59"/>
      <c r="NDR112" s="59"/>
      <c r="NDS112" s="59"/>
      <c r="NDT112" s="59"/>
      <c r="NDU112" s="59"/>
      <c r="NDV112" s="59"/>
      <c r="NDW112" s="59"/>
      <c r="NDX112" s="59"/>
      <c r="NDY112" s="59"/>
      <c r="NED112" s="59"/>
      <c r="NEI112" s="59"/>
      <c r="NFA112" s="322"/>
      <c r="NFB112" s="59"/>
      <c r="NFC112" s="59"/>
      <c r="NFD112" s="59"/>
      <c r="NFE112" s="59"/>
      <c r="NFF112" s="59"/>
      <c r="NFG112" s="59"/>
      <c r="NFH112" s="59"/>
      <c r="NFI112" s="59"/>
      <c r="NFJ112" s="59"/>
      <c r="NFK112" s="59"/>
      <c r="NFP112" s="59"/>
      <c r="NFU112" s="59"/>
      <c r="NGM112" s="322"/>
      <c r="NGN112" s="59"/>
      <c r="NGO112" s="59"/>
      <c r="NGP112" s="59"/>
      <c r="NGQ112" s="59"/>
      <c r="NGR112" s="59"/>
      <c r="NGS112" s="59"/>
      <c r="NGT112" s="59"/>
      <c r="NGU112" s="59"/>
      <c r="NGV112" s="59"/>
      <c r="NGW112" s="59"/>
      <c r="NHB112" s="59"/>
      <c r="NHG112" s="59"/>
      <c r="NHY112" s="322"/>
      <c r="NHZ112" s="59"/>
      <c r="NIA112" s="59"/>
      <c r="NIB112" s="59"/>
      <c r="NIC112" s="59"/>
      <c r="NID112" s="59"/>
      <c r="NIE112" s="59"/>
      <c r="NIF112" s="59"/>
      <c r="NIG112" s="59"/>
      <c r="NIH112" s="59"/>
      <c r="NII112" s="59"/>
      <c r="NIN112" s="59"/>
      <c r="NIS112" s="59"/>
      <c r="NJK112" s="322"/>
      <c r="NJL112" s="59"/>
      <c r="NJM112" s="59"/>
      <c r="NJN112" s="59"/>
      <c r="NJO112" s="59"/>
      <c r="NJP112" s="59"/>
      <c r="NJQ112" s="59"/>
      <c r="NJR112" s="59"/>
      <c r="NJS112" s="59"/>
      <c r="NJT112" s="59"/>
      <c r="NJU112" s="59"/>
      <c r="NJZ112" s="59"/>
      <c r="NKE112" s="59"/>
      <c r="NKW112" s="322"/>
      <c r="NKX112" s="59"/>
      <c r="NKY112" s="59"/>
      <c r="NKZ112" s="59"/>
      <c r="NLA112" s="59"/>
      <c r="NLB112" s="59"/>
      <c r="NLC112" s="59"/>
      <c r="NLD112" s="59"/>
      <c r="NLE112" s="59"/>
      <c r="NLF112" s="59"/>
      <c r="NLG112" s="59"/>
      <c r="NLL112" s="59"/>
      <c r="NLQ112" s="59"/>
      <c r="NMI112" s="322"/>
      <c r="NMJ112" s="59"/>
      <c r="NMK112" s="59"/>
      <c r="NML112" s="59"/>
      <c r="NMM112" s="59"/>
      <c r="NMN112" s="59"/>
      <c r="NMO112" s="59"/>
      <c r="NMP112" s="59"/>
      <c r="NMQ112" s="59"/>
      <c r="NMR112" s="59"/>
      <c r="NMS112" s="59"/>
      <c r="NMX112" s="59"/>
      <c r="NNC112" s="59"/>
      <c r="NNU112" s="322"/>
      <c r="NNV112" s="59"/>
      <c r="NNW112" s="59"/>
      <c r="NNX112" s="59"/>
      <c r="NNY112" s="59"/>
      <c r="NNZ112" s="59"/>
      <c r="NOA112" s="59"/>
      <c r="NOB112" s="59"/>
      <c r="NOC112" s="59"/>
      <c r="NOD112" s="59"/>
      <c r="NOE112" s="59"/>
      <c r="NOJ112" s="59"/>
      <c r="NOO112" s="59"/>
      <c r="NPG112" s="322"/>
      <c r="NPH112" s="59"/>
      <c r="NPI112" s="59"/>
      <c r="NPJ112" s="59"/>
      <c r="NPK112" s="59"/>
      <c r="NPL112" s="59"/>
      <c r="NPM112" s="59"/>
      <c r="NPN112" s="59"/>
      <c r="NPO112" s="59"/>
      <c r="NPP112" s="59"/>
      <c r="NPQ112" s="59"/>
      <c r="NPV112" s="59"/>
      <c r="NQA112" s="59"/>
      <c r="NQS112" s="322"/>
      <c r="NQT112" s="59"/>
      <c r="NQU112" s="59"/>
      <c r="NQV112" s="59"/>
      <c r="NQW112" s="59"/>
      <c r="NQX112" s="59"/>
      <c r="NQY112" s="59"/>
      <c r="NQZ112" s="59"/>
      <c r="NRA112" s="59"/>
      <c r="NRB112" s="59"/>
      <c r="NRC112" s="59"/>
      <c r="NRH112" s="59"/>
      <c r="NRM112" s="59"/>
      <c r="NSE112" s="322"/>
      <c r="NSF112" s="59"/>
      <c r="NSG112" s="59"/>
      <c r="NSH112" s="59"/>
      <c r="NSI112" s="59"/>
      <c r="NSJ112" s="59"/>
      <c r="NSK112" s="59"/>
      <c r="NSL112" s="59"/>
      <c r="NSM112" s="59"/>
      <c r="NSN112" s="59"/>
      <c r="NSO112" s="59"/>
      <c r="NST112" s="59"/>
      <c r="NSY112" s="59"/>
      <c r="NTQ112" s="322"/>
      <c r="NTR112" s="59"/>
      <c r="NTS112" s="59"/>
      <c r="NTT112" s="59"/>
      <c r="NTU112" s="59"/>
      <c r="NTV112" s="59"/>
      <c r="NTW112" s="59"/>
      <c r="NTX112" s="59"/>
      <c r="NTY112" s="59"/>
      <c r="NTZ112" s="59"/>
      <c r="NUA112" s="59"/>
      <c r="NUF112" s="59"/>
      <c r="NUK112" s="59"/>
      <c r="NVC112" s="322"/>
      <c r="NVD112" s="59"/>
      <c r="NVE112" s="59"/>
      <c r="NVF112" s="59"/>
      <c r="NVG112" s="59"/>
      <c r="NVH112" s="59"/>
      <c r="NVI112" s="59"/>
      <c r="NVJ112" s="59"/>
      <c r="NVK112" s="59"/>
      <c r="NVL112" s="59"/>
      <c r="NVM112" s="59"/>
      <c r="NVR112" s="59"/>
      <c r="NVW112" s="59"/>
      <c r="NWO112" s="322"/>
      <c r="NWP112" s="59"/>
      <c r="NWQ112" s="59"/>
      <c r="NWR112" s="59"/>
      <c r="NWS112" s="59"/>
      <c r="NWT112" s="59"/>
      <c r="NWU112" s="59"/>
      <c r="NWV112" s="59"/>
      <c r="NWW112" s="59"/>
      <c r="NWX112" s="59"/>
      <c r="NWY112" s="59"/>
      <c r="NXD112" s="59"/>
      <c r="NXI112" s="59"/>
      <c r="NYA112" s="322"/>
      <c r="NYB112" s="59"/>
      <c r="NYC112" s="59"/>
      <c r="NYD112" s="59"/>
      <c r="NYE112" s="59"/>
      <c r="NYF112" s="59"/>
      <c r="NYG112" s="59"/>
      <c r="NYH112" s="59"/>
      <c r="NYI112" s="59"/>
      <c r="NYJ112" s="59"/>
      <c r="NYK112" s="59"/>
      <c r="NYP112" s="59"/>
      <c r="NYU112" s="59"/>
      <c r="NZM112" s="322"/>
      <c r="NZN112" s="59"/>
      <c r="NZO112" s="59"/>
      <c r="NZP112" s="59"/>
      <c r="NZQ112" s="59"/>
      <c r="NZR112" s="59"/>
      <c r="NZS112" s="59"/>
      <c r="NZT112" s="59"/>
      <c r="NZU112" s="59"/>
      <c r="NZV112" s="59"/>
      <c r="NZW112" s="59"/>
      <c r="OAB112" s="59"/>
      <c r="OAG112" s="59"/>
      <c r="OAY112" s="322"/>
      <c r="OAZ112" s="59"/>
      <c r="OBA112" s="59"/>
      <c r="OBB112" s="59"/>
      <c r="OBC112" s="59"/>
      <c r="OBD112" s="59"/>
      <c r="OBE112" s="59"/>
      <c r="OBF112" s="59"/>
      <c r="OBG112" s="59"/>
      <c r="OBH112" s="59"/>
      <c r="OBI112" s="59"/>
      <c r="OBN112" s="59"/>
      <c r="OBS112" s="59"/>
      <c r="OCK112" s="322"/>
      <c r="OCL112" s="59"/>
      <c r="OCM112" s="59"/>
      <c r="OCN112" s="59"/>
      <c r="OCO112" s="59"/>
      <c r="OCP112" s="59"/>
      <c r="OCQ112" s="59"/>
      <c r="OCR112" s="59"/>
      <c r="OCS112" s="59"/>
      <c r="OCT112" s="59"/>
      <c r="OCU112" s="59"/>
      <c r="OCZ112" s="59"/>
      <c r="ODE112" s="59"/>
      <c r="ODW112" s="322"/>
      <c r="ODX112" s="59"/>
      <c r="ODY112" s="59"/>
      <c r="ODZ112" s="59"/>
      <c r="OEA112" s="59"/>
      <c r="OEB112" s="59"/>
      <c r="OEC112" s="59"/>
      <c r="OED112" s="59"/>
      <c r="OEE112" s="59"/>
      <c r="OEF112" s="59"/>
      <c r="OEG112" s="59"/>
      <c r="OEL112" s="59"/>
      <c r="OEQ112" s="59"/>
      <c r="OFI112" s="322"/>
      <c r="OFJ112" s="59"/>
      <c r="OFK112" s="59"/>
      <c r="OFL112" s="59"/>
      <c r="OFM112" s="59"/>
      <c r="OFN112" s="59"/>
      <c r="OFO112" s="59"/>
      <c r="OFP112" s="59"/>
      <c r="OFQ112" s="59"/>
      <c r="OFR112" s="59"/>
      <c r="OFS112" s="59"/>
      <c r="OFX112" s="59"/>
      <c r="OGC112" s="59"/>
      <c r="OGU112" s="322"/>
      <c r="OGV112" s="59"/>
      <c r="OGW112" s="59"/>
      <c r="OGX112" s="59"/>
      <c r="OGY112" s="59"/>
      <c r="OGZ112" s="59"/>
      <c r="OHA112" s="59"/>
      <c r="OHB112" s="59"/>
      <c r="OHC112" s="59"/>
      <c r="OHD112" s="59"/>
      <c r="OHE112" s="59"/>
      <c r="OHJ112" s="59"/>
      <c r="OHO112" s="59"/>
      <c r="OIG112" s="322"/>
      <c r="OIH112" s="59"/>
      <c r="OII112" s="59"/>
      <c r="OIJ112" s="59"/>
      <c r="OIK112" s="59"/>
      <c r="OIL112" s="59"/>
      <c r="OIM112" s="59"/>
      <c r="OIN112" s="59"/>
      <c r="OIO112" s="59"/>
      <c r="OIP112" s="59"/>
      <c r="OIQ112" s="59"/>
      <c r="OIV112" s="59"/>
      <c r="OJA112" s="59"/>
      <c r="OJS112" s="322"/>
      <c r="OJT112" s="59"/>
      <c r="OJU112" s="59"/>
      <c r="OJV112" s="59"/>
      <c r="OJW112" s="59"/>
      <c r="OJX112" s="59"/>
      <c r="OJY112" s="59"/>
      <c r="OJZ112" s="59"/>
      <c r="OKA112" s="59"/>
      <c r="OKB112" s="59"/>
      <c r="OKC112" s="59"/>
      <c r="OKH112" s="59"/>
      <c r="OKM112" s="59"/>
      <c r="OLE112" s="322"/>
      <c r="OLF112" s="59"/>
      <c r="OLG112" s="59"/>
      <c r="OLH112" s="59"/>
      <c r="OLI112" s="59"/>
      <c r="OLJ112" s="59"/>
      <c r="OLK112" s="59"/>
      <c r="OLL112" s="59"/>
      <c r="OLM112" s="59"/>
      <c r="OLN112" s="59"/>
      <c r="OLO112" s="59"/>
      <c r="OLT112" s="59"/>
      <c r="OLY112" s="59"/>
      <c r="OMQ112" s="322"/>
      <c r="OMR112" s="59"/>
      <c r="OMS112" s="59"/>
      <c r="OMT112" s="59"/>
      <c r="OMU112" s="59"/>
      <c r="OMV112" s="59"/>
      <c r="OMW112" s="59"/>
      <c r="OMX112" s="59"/>
      <c r="OMY112" s="59"/>
      <c r="OMZ112" s="59"/>
      <c r="ONA112" s="59"/>
      <c r="ONF112" s="59"/>
      <c r="ONK112" s="59"/>
      <c r="OOC112" s="322"/>
      <c r="OOD112" s="59"/>
      <c r="OOE112" s="59"/>
      <c r="OOF112" s="59"/>
      <c r="OOG112" s="59"/>
      <c r="OOH112" s="59"/>
      <c r="OOI112" s="59"/>
      <c r="OOJ112" s="59"/>
      <c r="OOK112" s="59"/>
      <c r="OOL112" s="59"/>
      <c r="OOM112" s="59"/>
      <c r="OOR112" s="59"/>
      <c r="OOW112" s="59"/>
      <c r="OPO112" s="322"/>
      <c r="OPP112" s="59"/>
      <c r="OPQ112" s="59"/>
      <c r="OPR112" s="59"/>
      <c r="OPS112" s="59"/>
      <c r="OPT112" s="59"/>
      <c r="OPU112" s="59"/>
      <c r="OPV112" s="59"/>
      <c r="OPW112" s="59"/>
      <c r="OPX112" s="59"/>
      <c r="OPY112" s="59"/>
      <c r="OQD112" s="59"/>
      <c r="OQI112" s="59"/>
      <c r="ORA112" s="322"/>
      <c r="ORB112" s="59"/>
      <c r="ORC112" s="59"/>
      <c r="ORD112" s="59"/>
      <c r="ORE112" s="59"/>
      <c r="ORF112" s="59"/>
      <c r="ORG112" s="59"/>
      <c r="ORH112" s="59"/>
      <c r="ORI112" s="59"/>
      <c r="ORJ112" s="59"/>
      <c r="ORK112" s="59"/>
      <c r="ORP112" s="59"/>
      <c r="ORU112" s="59"/>
      <c r="OSM112" s="322"/>
      <c r="OSN112" s="59"/>
      <c r="OSO112" s="59"/>
      <c r="OSP112" s="59"/>
      <c r="OSQ112" s="59"/>
      <c r="OSR112" s="59"/>
      <c r="OSS112" s="59"/>
      <c r="OST112" s="59"/>
      <c r="OSU112" s="59"/>
      <c r="OSV112" s="59"/>
      <c r="OSW112" s="59"/>
      <c r="OTB112" s="59"/>
      <c r="OTG112" s="59"/>
      <c r="OTY112" s="322"/>
      <c r="OTZ112" s="59"/>
      <c r="OUA112" s="59"/>
      <c r="OUB112" s="59"/>
      <c r="OUC112" s="59"/>
      <c r="OUD112" s="59"/>
      <c r="OUE112" s="59"/>
      <c r="OUF112" s="59"/>
      <c r="OUG112" s="59"/>
      <c r="OUH112" s="59"/>
      <c r="OUI112" s="59"/>
      <c r="OUN112" s="59"/>
      <c r="OUS112" s="59"/>
      <c r="OVK112" s="322"/>
      <c r="OVL112" s="59"/>
      <c r="OVM112" s="59"/>
      <c r="OVN112" s="59"/>
      <c r="OVO112" s="59"/>
      <c r="OVP112" s="59"/>
      <c r="OVQ112" s="59"/>
      <c r="OVR112" s="59"/>
      <c r="OVS112" s="59"/>
      <c r="OVT112" s="59"/>
      <c r="OVU112" s="59"/>
      <c r="OVZ112" s="59"/>
      <c r="OWE112" s="59"/>
      <c r="OWW112" s="322"/>
      <c r="OWX112" s="59"/>
      <c r="OWY112" s="59"/>
      <c r="OWZ112" s="59"/>
      <c r="OXA112" s="59"/>
      <c r="OXB112" s="59"/>
      <c r="OXC112" s="59"/>
      <c r="OXD112" s="59"/>
      <c r="OXE112" s="59"/>
      <c r="OXF112" s="59"/>
      <c r="OXG112" s="59"/>
      <c r="OXL112" s="59"/>
      <c r="OXQ112" s="59"/>
      <c r="OYI112" s="322"/>
      <c r="OYJ112" s="59"/>
      <c r="OYK112" s="59"/>
      <c r="OYL112" s="59"/>
      <c r="OYM112" s="59"/>
      <c r="OYN112" s="59"/>
      <c r="OYO112" s="59"/>
      <c r="OYP112" s="59"/>
      <c r="OYQ112" s="59"/>
      <c r="OYR112" s="59"/>
      <c r="OYS112" s="59"/>
      <c r="OYX112" s="59"/>
      <c r="OZC112" s="59"/>
      <c r="OZU112" s="322"/>
      <c r="OZV112" s="59"/>
      <c r="OZW112" s="59"/>
      <c r="OZX112" s="59"/>
      <c r="OZY112" s="59"/>
      <c r="OZZ112" s="59"/>
      <c r="PAA112" s="59"/>
      <c r="PAB112" s="59"/>
      <c r="PAC112" s="59"/>
      <c r="PAD112" s="59"/>
      <c r="PAE112" s="59"/>
      <c r="PAJ112" s="59"/>
      <c r="PAO112" s="59"/>
      <c r="PBG112" s="322"/>
      <c r="PBH112" s="59"/>
      <c r="PBI112" s="59"/>
      <c r="PBJ112" s="59"/>
      <c r="PBK112" s="59"/>
      <c r="PBL112" s="59"/>
      <c r="PBM112" s="59"/>
      <c r="PBN112" s="59"/>
      <c r="PBO112" s="59"/>
      <c r="PBP112" s="59"/>
      <c r="PBQ112" s="59"/>
      <c r="PBV112" s="59"/>
      <c r="PCA112" s="59"/>
      <c r="PCS112" s="322"/>
      <c r="PCT112" s="59"/>
      <c r="PCU112" s="59"/>
      <c r="PCV112" s="59"/>
      <c r="PCW112" s="59"/>
      <c r="PCX112" s="59"/>
      <c r="PCY112" s="59"/>
      <c r="PCZ112" s="59"/>
      <c r="PDA112" s="59"/>
      <c r="PDB112" s="59"/>
      <c r="PDC112" s="59"/>
      <c r="PDH112" s="59"/>
      <c r="PDM112" s="59"/>
      <c r="PEE112" s="322"/>
      <c r="PEF112" s="59"/>
      <c r="PEG112" s="59"/>
      <c r="PEH112" s="59"/>
      <c r="PEI112" s="59"/>
      <c r="PEJ112" s="59"/>
      <c r="PEK112" s="59"/>
      <c r="PEL112" s="59"/>
      <c r="PEM112" s="59"/>
      <c r="PEN112" s="59"/>
      <c r="PEO112" s="59"/>
      <c r="PET112" s="59"/>
      <c r="PEY112" s="59"/>
      <c r="PFQ112" s="322"/>
      <c r="PFR112" s="59"/>
      <c r="PFS112" s="59"/>
      <c r="PFT112" s="59"/>
      <c r="PFU112" s="59"/>
      <c r="PFV112" s="59"/>
      <c r="PFW112" s="59"/>
      <c r="PFX112" s="59"/>
      <c r="PFY112" s="59"/>
      <c r="PFZ112" s="59"/>
      <c r="PGA112" s="59"/>
      <c r="PGF112" s="59"/>
      <c r="PGK112" s="59"/>
      <c r="PHC112" s="322"/>
      <c r="PHD112" s="59"/>
      <c r="PHE112" s="59"/>
      <c r="PHF112" s="59"/>
      <c r="PHG112" s="59"/>
      <c r="PHH112" s="59"/>
      <c r="PHI112" s="59"/>
      <c r="PHJ112" s="59"/>
      <c r="PHK112" s="59"/>
      <c r="PHL112" s="59"/>
      <c r="PHM112" s="59"/>
      <c r="PHR112" s="59"/>
      <c r="PHW112" s="59"/>
      <c r="PIO112" s="322"/>
      <c r="PIP112" s="59"/>
      <c r="PIQ112" s="59"/>
      <c r="PIR112" s="59"/>
      <c r="PIS112" s="59"/>
      <c r="PIT112" s="59"/>
      <c r="PIU112" s="59"/>
      <c r="PIV112" s="59"/>
      <c r="PIW112" s="59"/>
      <c r="PIX112" s="59"/>
      <c r="PIY112" s="59"/>
      <c r="PJD112" s="59"/>
      <c r="PJI112" s="59"/>
      <c r="PKA112" s="322"/>
      <c r="PKB112" s="59"/>
      <c r="PKC112" s="59"/>
      <c r="PKD112" s="59"/>
      <c r="PKE112" s="59"/>
      <c r="PKF112" s="59"/>
      <c r="PKG112" s="59"/>
      <c r="PKH112" s="59"/>
      <c r="PKI112" s="59"/>
      <c r="PKJ112" s="59"/>
      <c r="PKK112" s="59"/>
      <c r="PKP112" s="59"/>
      <c r="PKU112" s="59"/>
      <c r="PLM112" s="322"/>
      <c r="PLN112" s="59"/>
      <c r="PLO112" s="59"/>
      <c r="PLP112" s="59"/>
      <c r="PLQ112" s="59"/>
      <c r="PLR112" s="59"/>
      <c r="PLS112" s="59"/>
      <c r="PLT112" s="59"/>
      <c r="PLU112" s="59"/>
      <c r="PLV112" s="59"/>
      <c r="PLW112" s="59"/>
      <c r="PMB112" s="59"/>
      <c r="PMG112" s="59"/>
      <c r="PMY112" s="322"/>
      <c r="PMZ112" s="59"/>
      <c r="PNA112" s="59"/>
      <c r="PNB112" s="59"/>
      <c r="PNC112" s="59"/>
      <c r="PND112" s="59"/>
      <c r="PNE112" s="59"/>
      <c r="PNF112" s="59"/>
      <c r="PNG112" s="59"/>
      <c r="PNH112" s="59"/>
      <c r="PNI112" s="59"/>
      <c r="PNN112" s="59"/>
      <c r="PNS112" s="59"/>
      <c r="POK112" s="322"/>
      <c r="POL112" s="59"/>
      <c r="POM112" s="59"/>
      <c r="PON112" s="59"/>
      <c r="POO112" s="59"/>
      <c r="POP112" s="59"/>
      <c r="POQ112" s="59"/>
      <c r="POR112" s="59"/>
      <c r="POS112" s="59"/>
      <c r="POT112" s="59"/>
      <c r="POU112" s="59"/>
      <c r="POZ112" s="59"/>
      <c r="PPE112" s="59"/>
      <c r="PPW112" s="322"/>
      <c r="PPX112" s="59"/>
      <c r="PPY112" s="59"/>
      <c r="PPZ112" s="59"/>
      <c r="PQA112" s="59"/>
      <c r="PQB112" s="59"/>
      <c r="PQC112" s="59"/>
      <c r="PQD112" s="59"/>
      <c r="PQE112" s="59"/>
      <c r="PQF112" s="59"/>
      <c r="PQG112" s="59"/>
      <c r="PQL112" s="59"/>
      <c r="PQQ112" s="59"/>
      <c r="PRI112" s="322"/>
      <c r="PRJ112" s="59"/>
      <c r="PRK112" s="59"/>
      <c r="PRL112" s="59"/>
      <c r="PRM112" s="59"/>
      <c r="PRN112" s="59"/>
      <c r="PRO112" s="59"/>
      <c r="PRP112" s="59"/>
      <c r="PRQ112" s="59"/>
      <c r="PRR112" s="59"/>
      <c r="PRS112" s="59"/>
      <c r="PRX112" s="59"/>
      <c r="PSC112" s="59"/>
      <c r="PSU112" s="322"/>
      <c r="PSV112" s="59"/>
      <c r="PSW112" s="59"/>
      <c r="PSX112" s="59"/>
      <c r="PSY112" s="59"/>
      <c r="PSZ112" s="59"/>
      <c r="PTA112" s="59"/>
      <c r="PTB112" s="59"/>
      <c r="PTC112" s="59"/>
      <c r="PTD112" s="59"/>
      <c r="PTE112" s="59"/>
      <c r="PTJ112" s="59"/>
      <c r="PTO112" s="59"/>
      <c r="PUG112" s="322"/>
      <c r="PUH112" s="59"/>
      <c r="PUI112" s="59"/>
      <c r="PUJ112" s="59"/>
      <c r="PUK112" s="59"/>
      <c r="PUL112" s="59"/>
      <c r="PUM112" s="59"/>
      <c r="PUN112" s="59"/>
      <c r="PUO112" s="59"/>
      <c r="PUP112" s="59"/>
      <c r="PUQ112" s="59"/>
      <c r="PUV112" s="59"/>
      <c r="PVA112" s="59"/>
      <c r="PVS112" s="322"/>
      <c r="PVT112" s="59"/>
      <c r="PVU112" s="59"/>
      <c r="PVV112" s="59"/>
      <c r="PVW112" s="59"/>
      <c r="PVX112" s="59"/>
      <c r="PVY112" s="59"/>
      <c r="PVZ112" s="59"/>
      <c r="PWA112" s="59"/>
      <c r="PWB112" s="59"/>
      <c r="PWC112" s="59"/>
      <c r="PWH112" s="59"/>
      <c r="PWM112" s="59"/>
      <c r="PXE112" s="322"/>
      <c r="PXF112" s="59"/>
      <c r="PXG112" s="59"/>
      <c r="PXH112" s="59"/>
      <c r="PXI112" s="59"/>
      <c r="PXJ112" s="59"/>
      <c r="PXK112" s="59"/>
      <c r="PXL112" s="59"/>
      <c r="PXM112" s="59"/>
      <c r="PXN112" s="59"/>
      <c r="PXO112" s="59"/>
      <c r="PXT112" s="59"/>
      <c r="PXY112" s="59"/>
      <c r="PYQ112" s="322"/>
      <c r="PYR112" s="59"/>
      <c r="PYS112" s="59"/>
      <c r="PYT112" s="59"/>
      <c r="PYU112" s="59"/>
      <c r="PYV112" s="59"/>
      <c r="PYW112" s="59"/>
      <c r="PYX112" s="59"/>
      <c r="PYY112" s="59"/>
      <c r="PYZ112" s="59"/>
      <c r="PZA112" s="59"/>
      <c r="PZF112" s="59"/>
      <c r="PZK112" s="59"/>
      <c r="QAC112" s="322"/>
      <c r="QAD112" s="59"/>
      <c r="QAE112" s="59"/>
      <c r="QAF112" s="59"/>
      <c r="QAG112" s="59"/>
      <c r="QAH112" s="59"/>
      <c r="QAI112" s="59"/>
      <c r="QAJ112" s="59"/>
      <c r="QAK112" s="59"/>
      <c r="QAL112" s="59"/>
      <c r="QAM112" s="59"/>
      <c r="QAR112" s="59"/>
      <c r="QAW112" s="59"/>
      <c r="QBO112" s="322"/>
      <c r="QBP112" s="59"/>
      <c r="QBQ112" s="59"/>
      <c r="QBR112" s="59"/>
      <c r="QBS112" s="59"/>
      <c r="QBT112" s="59"/>
      <c r="QBU112" s="59"/>
      <c r="QBV112" s="59"/>
      <c r="QBW112" s="59"/>
      <c r="QBX112" s="59"/>
      <c r="QBY112" s="59"/>
      <c r="QCD112" s="59"/>
      <c r="QCI112" s="59"/>
      <c r="QDA112" s="322"/>
      <c r="QDB112" s="59"/>
      <c r="QDC112" s="59"/>
      <c r="QDD112" s="59"/>
      <c r="QDE112" s="59"/>
      <c r="QDF112" s="59"/>
      <c r="QDG112" s="59"/>
      <c r="QDH112" s="59"/>
      <c r="QDI112" s="59"/>
      <c r="QDJ112" s="59"/>
      <c r="QDK112" s="59"/>
      <c r="QDP112" s="59"/>
      <c r="QDU112" s="59"/>
      <c r="QEM112" s="322"/>
      <c r="QEN112" s="59"/>
      <c r="QEO112" s="59"/>
      <c r="QEP112" s="59"/>
      <c r="QEQ112" s="59"/>
      <c r="QER112" s="59"/>
      <c r="QES112" s="59"/>
      <c r="QET112" s="59"/>
      <c r="QEU112" s="59"/>
      <c r="QEV112" s="59"/>
      <c r="QEW112" s="59"/>
      <c r="QFB112" s="59"/>
      <c r="QFG112" s="59"/>
      <c r="QFY112" s="322"/>
      <c r="QFZ112" s="59"/>
      <c r="QGA112" s="59"/>
      <c r="QGB112" s="59"/>
      <c r="QGC112" s="59"/>
      <c r="QGD112" s="59"/>
      <c r="QGE112" s="59"/>
      <c r="QGF112" s="59"/>
      <c r="QGG112" s="59"/>
      <c r="QGH112" s="59"/>
      <c r="QGI112" s="59"/>
      <c r="QGN112" s="59"/>
      <c r="QGS112" s="59"/>
      <c r="QHK112" s="322"/>
      <c r="QHL112" s="59"/>
      <c r="QHM112" s="59"/>
      <c r="QHN112" s="59"/>
      <c r="QHO112" s="59"/>
      <c r="QHP112" s="59"/>
      <c r="QHQ112" s="59"/>
      <c r="QHR112" s="59"/>
      <c r="QHS112" s="59"/>
      <c r="QHT112" s="59"/>
      <c r="QHU112" s="59"/>
      <c r="QHZ112" s="59"/>
      <c r="QIE112" s="59"/>
      <c r="QIW112" s="322"/>
      <c r="QIX112" s="59"/>
      <c r="QIY112" s="59"/>
      <c r="QIZ112" s="59"/>
      <c r="QJA112" s="59"/>
      <c r="QJB112" s="59"/>
      <c r="QJC112" s="59"/>
      <c r="QJD112" s="59"/>
      <c r="QJE112" s="59"/>
      <c r="QJF112" s="59"/>
      <c r="QJG112" s="59"/>
      <c r="QJL112" s="59"/>
      <c r="QJQ112" s="59"/>
      <c r="QKI112" s="322"/>
      <c r="QKJ112" s="59"/>
      <c r="QKK112" s="59"/>
      <c r="QKL112" s="59"/>
      <c r="QKM112" s="59"/>
      <c r="QKN112" s="59"/>
      <c r="QKO112" s="59"/>
      <c r="QKP112" s="59"/>
      <c r="QKQ112" s="59"/>
      <c r="QKR112" s="59"/>
      <c r="QKS112" s="59"/>
      <c r="QKX112" s="59"/>
      <c r="QLC112" s="59"/>
      <c r="QLU112" s="322"/>
      <c r="QLV112" s="59"/>
      <c r="QLW112" s="59"/>
      <c r="QLX112" s="59"/>
      <c r="QLY112" s="59"/>
      <c r="QLZ112" s="59"/>
      <c r="QMA112" s="59"/>
      <c r="QMB112" s="59"/>
      <c r="QMC112" s="59"/>
      <c r="QMD112" s="59"/>
      <c r="QME112" s="59"/>
      <c r="QMJ112" s="59"/>
      <c r="QMO112" s="59"/>
      <c r="QNG112" s="322"/>
      <c r="QNH112" s="59"/>
      <c r="QNI112" s="59"/>
      <c r="QNJ112" s="59"/>
      <c r="QNK112" s="59"/>
      <c r="QNL112" s="59"/>
      <c r="QNM112" s="59"/>
      <c r="QNN112" s="59"/>
      <c r="QNO112" s="59"/>
      <c r="QNP112" s="59"/>
      <c r="QNQ112" s="59"/>
      <c r="QNV112" s="59"/>
      <c r="QOA112" s="59"/>
      <c r="QOS112" s="322"/>
      <c r="QOT112" s="59"/>
      <c r="QOU112" s="59"/>
      <c r="QOV112" s="59"/>
      <c r="QOW112" s="59"/>
      <c r="QOX112" s="59"/>
      <c r="QOY112" s="59"/>
      <c r="QOZ112" s="59"/>
      <c r="QPA112" s="59"/>
      <c r="QPB112" s="59"/>
      <c r="QPC112" s="59"/>
      <c r="QPH112" s="59"/>
      <c r="QPM112" s="59"/>
      <c r="QQE112" s="322"/>
      <c r="QQF112" s="59"/>
      <c r="QQG112" s="59"/>
      <c r="QQH112" s="59"/>
      <c r="QQI112" s="59"/>
      <c r="QQJ112" s="59"/>
      <c r="QQK112" s="59"/>
      <c r="QQL112" s="59"/>
      <c r="QQM112" s="59"/>
      <c r="QQN112" s="59"/>
      <c r="QQO112" s="59"/>
      <c r="QQT112" s="59"/>
      <c r="QQY112" s="59"/>
      <c r="QRQ112" s="322"/>
      <c r="QRR112" s="59"/>
      <c r="QRS112" s="59"/>
      <c r="QRT112" s="59"/>
      <c r="QRU112" s="59"/>
      <c r="QRV112" s="59"/>
      <c r="QRW112" s="59"/>
      <c r="QRX112" s="59"/>
      <c r="QRY112" s="59"/>
      <c r="QRZ112" s="59"/>
      <c r="QSA112" s="59"/>
      <c r="QSF112" s="59"/>
      <c r="QSK112" s="59"/>
      <c r="QTC112" s="322"/>
      <c r="QTD112" s="59"/>
      <c r="QTE112" s="59"/>
      <c r="QTF112" s="59"/>
      <c r="QTG112" s="59"/>
      <c r="QTH112" s="59"/>
      <c r="QTI112" s="59"/>
      <c r="QTJ112" s="59"/>
      <c r="QTK112" s="59"/>
      <c r="QTL112" s="59"/>
      <c r="QTM112" s="59"/>
      <c r="QTR112" s="59"/>
      <c r="QTW112" s="59"/>
      <c r="QUO112" s="322"/>
      <c r="QUP112" s="59"/>
      <c r="QUQ112" s="59"/>
      <c r="QUR112" s="59"/>
      <c r="QUS112" s="59"/>
      <c r="QUT112" s="59"/>
      <c r="QUU112" s="59"/>
      <c r="QUV112" s="59"/>
      <c r="QUW112" s="59"/>
      <c r="QUX112" s="59"/>
      <c r="QUY112" s="59"/>
      <c r="QVD112" s="59"/>
      <c r="QVI112" s="59"/>
      <c r="QWA112" s="322"/>
      <c r="QWB112" s="59"/>
      <c r="QWC112" s="59"/>
      <c r="QWD112" s="59"/>
      <c r="QWE112" s="59"/>
      <c r="QWF112" s="59"/>
      <c r="QWG112" s="59"/>
      <c r="QWH112" s="59"/>
      <c r="QWI112" s="59"/>
      <c r="QWJ112" s="59"/>
      <c r="QWK112" s="59"/>
      <c r="QWP112" s="59"/>
      <c r="QWU112" s="59"/>
      <c r="QXM112" s="322"/>
      <c r="QXN112" s="59"/>
      <c r="QXO112" s="59"/>
      <c r="QXP112" s="59"/>
      <c r="QXQ112" s="59"/>
      <c r="QXR112" s="59"/>
      <c r="QXS112" s="59"/>
      <c r="QXT112" s="59"/>
      <c r="QXU112" s="59"/>
      <c r="QXV112" s="59"/>
      <c r="QXW112" s="59"/>
      <c r="QYB112" s="59"/>
      <c r="QYG112" s="59"/>
      <c r="QYY112" s="322"/>
      <c r="QYZ112" s="59"/>
      <c r="QZA112" s="59"/>
      <c r="QZB112" s="59"/>
      <c r="QZC112" s="59"/>
      <c r="QZD112" s="59"/>
      <c r="QZE112" s="59"/>
      <c r="QZF112" s="59"/>
      <c r="QZG112" s="59"/>
      <c r="QZH112" s="59"/>
      <c r="QZI112" s="59"/>
      <c r="QZN112" s="59"/>
      <c r="QZS112" s="59"/>
      <c r="RAK112" s="322"/>
      <c r="RAL112" s="59"/>
      <c r="RAM112" s="59"/>
      <c r="RAN112" s="59"/>
      <c r="RAO112" s="59"/>
      <c r="RAP112" s="59"/>
      <c r="RAQ112" s="59"/>
      <c r="RAR112" s="59"/>
      <c r="RAS112" s="59"/>
      <c r="RAT112" s="59"/>
      <c r="RAU112" s="59"/>
      <c r="RAZ112" s="59"/>
      <c r="RBE112" s="59"/>
      <c r="RBW112" s="322"/>
      <c r="RBX112" s="59"/>
      <c r="RBY112" s="59"/>
      <c r="RBZ112" s="59"/>
      <c r="RCA112" s="59"/>
      <c r="RCB112" s="59"/>
      <c r="RCC112" s="59"/>
      <c r="RCD112" s="59"/>
      <c r="RCE112" s="59"/>
      <c r="RCF112" s="59"/>
      <c r="RCG112" s="59"/>
      <c r="RCL112" s="59"/>
      <c r="RCQ112" s="59"/>
      <c r="RDI112" s="322"/>
      <c r="RDJ112" s="59"/>
      <c r="RDK112" s="59"/>
      <c r="RDL112" s="59"/>
      <c r="RDM112" s="59"/>
      <c r="RDN112" s="59"/>
      <c r="RDO112" s="59"/>
      <c r="RDP112" s="59"/>
      <c r="RDQ112" s="59"/>
      <c r="RDR112" s="59"/>
      <c r="RDS112" s="59"/>
      <c r="RDX112" s="59"/>
      <c r="REC112" s="59"/>
      <c r="REU112" s="322"/>
      <c r="REV112" s="59"/>
      <c r="REW112" s="59"/>
      <c r="REX112" s="59"/>
      <c r="REY112" s="59"/>
      <c r="REZ112" s="59"/>
      <c r="RFA112" s="59"/>
      <c r="RFB112" s="59"/>
      <c r="RFC112" s="59"/>
      <c r="RFD112" s="59"/>
      <c r="RFE112" s="59"/>
      <c r="RFJ112" s="59"/>
      <c r="RFO112" s="59"/>
      <c r="RGG112" s="322"/>
      <c r="RGH112" s="59"/>
      <c r="RGI112" s="59"/>
      <c r="RGJ112" s="59"/>
      <c r="RGK112" s="59"/>
      <c r="RGL112" s="59"/>
      <c r="RGM112" s="59"/>
      <c r="RGN112" s="59"/>
      <c r="RGO112" s="59"/>
      <c r="RGP112" s="59"/>
      <c r="RGQ112" s="59"/>
      <c r="RGV112" s="59"/>
      <c r="RHA112" s="59"/>
      <c r="RHS112" s="322"/>
      <c r="RHT112" s="59"/>
      <c r="RHU112" s="59"/>
      <c r="RHV112" s="59"/>
      <c r="RHW112" s="59"/>
      <c r="RHX112" s="59"/>
      <c r="RHY112" s="59"/>
      <c r="RHZ112" s="59"/>
      <c r="RIA112" s="59"/>
      <c r="RIB112" s="59"/>
      <c r="RIC112" s="59"/>
      <c r="RIH112" s="59"/>
      <c r="RIM112" s="59"/>
      <c r="RJE112" s="322"/>
      <c r="RJF112" s="59"/>
      <c r="RJG112" s="59"/>
      <c r="RJH112" s="59"/>
      <c r="RJI112" s="59"/>
      <c r="RJJ112" s="59"/>
      <c r="RJK112" s="59"/>
      <c r="RJL112" s="59"/>
      <c r="RJM112" s="59"/>
      <c r="RJN112" s="59"/>
      <c r="RJO112" s="59"/>
      <c r="RJT112" s="59"/>
      <c r="RJY112" s="59"/>
      <c r="RKQ112" s="322"/>
      <c r="RKR112" s="59"/>
      <c r="RKS112" s="59"/>
      <c r="RKT112" s="59"/>
      <c r="RKU112" s="59"/>
      <c r="RKV112" s="59"/>
      <c r="RKW112" s="59"/>
      <c r="RKX112" s="59"/>
      <c r="RKY112" s="59"/>
      <c r="RKZ112" s="59"/>
      <c r="RLA112" s="59"/>
      <c r="RLF112" s="59"/>
      <c r="RLK112" s="59"/>
      <c r="RMC112" s="322"/>
      <c r="RMD112" s="59"/>
      <c r="RME112" s="59"/>
      <c r="RMF112" s="59"/>
      <c r="RMG112" s="59"/>
      <c r="RMH112" s="59"/>
      <c r="RMI112" s="59"/>
      <c r="RMJ112" s="59"/>
      <c r="RMK112" s="59"/>
      <c r="RML112" s="59"/>
      <c r="RMM112" s="59"/>
      <c r="RMR112" s="59"/>
      <c r="RMW112" s="59"/>
      <c r="RNO112" s="322"/>
      <c r="RNP112" s="59"/>
      <c r="RNQ112" s="59"/>
      <c r="RNR112" s="59"/>
      <c r="RNS112" s="59"/>
      <c r="RNT112" s="59"/>
      <c r="RNU112" s="59"/>
      <c r="RNV112" s="59"/>
      <c r="RNW112" s="59"/>
      <c r="RNX112" s="59"/>
      <c r="RNY112" s="59"/>
      <c r="ROD112" s="59"/>
      <c r="ROI112" s="59"/>
      <c r="RPA112" s="322"/>
      <c r="RPB112" s="59"/>
      <c r="RPC112" s="59"/>
      <c r="RPD112" s="59"/>
      <c r="RPE112" s="59"/>
      <c r="RPF112" s="59"/>
      <c r="RPG112" s="59"/>
      <c r="RPH112" s="59"/>
      <c r="RPI112" s="59"/>
      <c r="RPJ112" s="59"/>
      <c r="RPK112" s="59"/>
      <c r="RPP112" s="59"/>
      <c r="RPU112" s="59"/>
      <c r="RQM112" s="322"/>
      <c r="RQN112" s="59"/>
      <c r="RQO112" s="59"/>
      <c r="RQP112" s="59"/>
      <c r="RQQ112" s="59"/>
      <c r="RQR112" s="59"/>
      <c r="RQS112" s="59"/>
      <c r="RQT112" s="59"/>
      <c r="RQU112" s="59"/>
      <c r="RQV112" s="59"/>
      <c r="RQW112" s="59"/>
      <c r="RRB112" s="59"/>
      <c r="RRG112" s="59"/>
      <c r="RRY112" s="322"/>
      <c r="RRZ112" s="59"/>
      <c r="RSA112" s="59"/>
      <c r="RSB112" s="59"/>
      <c r="RSC112" s="59"/>
      <c r="RSD112" s="59"/>
      <c r="RSE112" s="59"/>
      <c r="RSF112" s="59"/>
      <c r="RSG112" s="59"/>
      <c r="RSH112" s="59"/>
      <c r="RSI112" s="59"/>
      <c r="RSN112" s="59"/>
      <c r="RSS112" s="59"/>
      <c r="RTK112" s="322"/>
      <c r="RTL112" s="59"/>
      <c r="RTM112" s="59"/>
      <c r="RTN112" s="59"/>
      <c r="RTO112" s="59"/>
      <c r="RTP112" s="59"/>
      <c r="RTQ112" s="59"/>
      <c r="RTR112" s="59"/>
      <c r="RTS112" s="59"/>
      <c r="RTT112" s="59"/>
      <c r="RTU112" s="59"/>
      <c r="RTZ112" s="59"/>
      <c r="RUE112" s="59"/>
      <c r="RUW112" s="322"/>
      <c r="RUX112" s="59"/>
      <c r="RUY112" s="59"/>
      <c r="RUZ112" s="59"/>
      <c r="RVA112" s="59"/>
      <c r="RVB112" s="59"/>
      <c r="RVC112" s="59"/>
      <c r="RVD112" s="59"/>
      <c r="RVE112" s="59"/>
      <c r="RVF112" s="59"/>
      <c r="RVG112" s="59"/>
      <c r="RVL112" s="59"/>
      <c r="RVQ112" s="59"/>
      <c r="RWI112" s="322"/>
      <c r="RWJ112" s="59"/>
      <c r="RWK112" s="59"/>
      <c r="RWL112" s="59"/>
      <c r="RWM112" s="59"/>
      <c r="RWN112" s="59"/>
      <c r="RWO112" s="59"/>
      <c r="RWP112" s="59"/>
      <c r="RWQ112" s="59"/>
      <c r="RWR112" s="59"/>
      <c r="RWS112" s="59"/>
      <c r="RWX112" s="59"/>
      <c r="RXC112" s="59"/>
      <c r="RXU112" s="322"/>
      <c r="RXV112" s="59"/>
      <c r="RXW112" s="59"/>
      <c r="RXX112" s="59"/>
      <c r="RXY112" s="59"/>
      <c r="RXZ112" s="59"/>
      <c r="RYA112" s="59"/>
      <c r="RYB112" s="59"/>
      <c r="RYC112" s="59"/>
      <c r="RYD112" s="59"/>
      <c r="RYE112" s="59"/>
      <c r="RYJ112" s="59"/>
      <c r="RYO112" s="59"/>
      <c r="RZG112" s="322"/>
      <c r="RZH112" s="59"/>
      <c r="RZI112" s="59"/>
      <c r="RZJ112" s="59"/>
      <c r="RZK112" s="59"/>
      <c r="RZL112" s="59"/>
      <c r="RZM112" s="59"/>
      <c r="RZN112" s="59"/>
      <c r="RZO112" s="59"/>
      <c r="RZP112" s="59"/>
      <c r="RZQ112" s="59"/>
      <c r="RZV112" s="59"/>
      <c r="SAA112" s="59"/>
      <c r="SAS112" s="322"/>
      <c r="SAT112" s="59"/>
      <c r="SAU112" s="59"/>
      <c r="SAV112" s="59"/>
      <c r="SAW112" s="59"/>
      <c r="SAX112" s="59"/>
      <c r="SAY112" s="59"/>
      <c r="SAZ112" s="59"/>
      <c r="SBA112" s="59"/>
      <c r="SBB112" s="59"/>
      <c r="SBC112" s="59"/>
      <c r="SBH112" s="59"/>
      <c r="SBM112" s="59"/>
      <c r="SCE112" s="322"/>
      <c r="SCF112" s="59"/>
      <c r="SCG112" s="59"/>
      <c r="SCH112" s="59"/>
      <c r="SCI112" s="59"/>
      <c r="SCJ112" s="59"/>
      <c r="SCK112" s="59"/>
      <c r="SCL112" s="59"/>
      <c r="SCM112" s="59"/>
      <c r="SCN112" s="59"/>
      <c r="SCO112" s="59"/>
      <c r="SCT112" s="59"/>
      <c r="SCY112" s="59"/>
      <c r="SDQ112" s="322"/>
      <c r="SDR112" s="59"/>
      <c r="SDS112" s="59"/>
      <c r="SDT112" s="59"/>
      <c r="SDU112" s="59"/>
      <c r="SDV112" s="59"/>
      <c r="SDW112" s="59"/>
      <c r="SDX112" s="59"/>
      <c r="SDY112" s="59"/>
      <c r="SDZ112" s="59"/>
      <c r="SEA112" s="59"/>
      <c r="SEF112" s="59"/>
      <c r="SEK112" s="59"/>
      <c r="SFC112" s="322"/>
      <c r="SFD112" s="59"/>
      <c r="SFE112" s="59"/>
      <c r="SFF112" s="59"/>
      <c r="SFG112" s="59"/>
      <c r="SFH112" s="59"/>
      <c r="SFI112" s="59"/>
      <c r="SFJ112" s="59"/>
      <c r="SFK112" s="59"/>
      <c r="SFL112" s="59"/>
      <c r="SFM112" s="59"/>
      <c r="SFR112" s="59"/>
      <c r="SFW112" s="59"/>
      <c r="SGO112" s="322"/>
      <c r="SGP112" s="59"/>
      <c r="SGQ112" s="59"/>
      <c r="SGR112" s="59"/>
      <c r="SGS112" s="59"/>
      <c r="SGT112" s="59"/>
      <c r="SGU112" s="59"/>
      <c r="SGV112" s="59"/>
      <c r="SGW112" s="59"/>
      <c r="SGX112" s="59"/>
      <c r="SGY112" s="59"/>
      <c r="SHD112" s="59"/>
      <c r="SHI112" s="59"/>
      <c r="SIA112" s="322"/>
      <c r="SIB112" s="59"/>
      <c r="SIC112" s="59"/>
      <c r="SID112" s="59"/>
      <c r="SIE112" s="59"/>
      <c r="SIF112" s="59"/>
      <c r="SIG112" s="59"/>
      <c r="SIH112" s="59"/>
      <c r="SII112" s="59"/>
      <c r="SIJ112" s="59"/>
      <c r="SIK112" s="59"/>
      <c r="SIP112" s="59"/>
      <c r="SIU112" s="59"/>
      <c r="SJM112" s="322"/>
      <c r="SJN112" s="59"/>
      <c r="SJO112" s="59"/>
      <c r="SJP112" s="59"/>
      <c r="SJQ112" s="59"/>
      <c r="SJR112" s="59"/>
      <c r="SJS112" s="59"/>
      <c r="SJT112" s="59"/>
      <c r="SJU112" s="59"/>
      <c r="SJV112" s="59"/>
      <c r="SJW112" s="59"/>
      <c r="SKB112" s="59"/>
      <c r="SKG112" s="59"/>
      <c r="SKY112" s="322"/>
      <c r="SKZ112" s="59"/>
      <c r="SLA112" s="59"/>
      <c r="SLB112" s="59"/>
      <c r="SLC112" s="59"/>
      <c r="SLD112" s="59"/>
      <c r="SLE112" s="59"/>
      <c r="SLF112" s="59"/>
      <c r="SLG112" s="59"/>
      <c r="SLH112" s="59"/>
      <c r="SLI112" s="59"/>
      <c r="SLN112" s="59"/>
      <c r="SLS112" s="59"/>
      <c r="SMK112" s="322"/>
      <c r="SML112" s="59"/>
      <c r="SMM112" s="59"/>
      <c r="SMN112" s="59"/>
      <c r="SMO112" s="59"/>
      <c r="SMP112" s="59"/>
      <c r="SMQ112" s="59"/>
      <c r="SMR112" s="59"/>
      <c r="SMS112" s="59"/>
      <c r="SMT112" s="59"/>
      <c r="SMU112" s="59"/>
      <c r="SMZ112" s="59"/>
      <c r="SNE112" s="59"/>
      <c r="SNW112" s="322"/>
      <c r="SNX112" s="59"/>
      <c r="SNY112" s="59"/>
      <c r="SNZ112" s="59"/>
      <c r="SOA112" s="59"/>
      <c r="SOB112" s="59"/>
      <c r="SOC112" s="59"/>
      <c r="SOD112" s="59"/>
      <c r="SOE112" s="59"/>
      <c r="SOF112" s="59"/>
      <c r="SOG112" s="59"/>
      <c r="SOL112" s="59"/>
      <c r="SOQ112" s="59"/>
      <c r="SPI112" s="322"/>
      <c r="SPJ112" s="59"/>
      <c r="SPK112" s="59"/>
      <c r="SPL112" s="59"/>
      <c r="SPM112" s="59"/>
      <c r="SPN112" s="59"/>
      <c r="SPO112" s="59"/>
      <c r="SPP112" s="59"/>
      <c r="SPQ112" s="59"/>
      <c r="SPR112" s="59"/>
      <c r="SPS112" s="59"/>
      <c r="SPX112" s="59"/>
      <c r="SQC112" s="59"/>
      <c r="SQU112" s="322"/>
      <c r="SQV112" s="59"/>
      <c r="SQW112" s="59"/>
      <c r="SQX112" s="59"/>
      <c r="SQY112" s="59"/>
      <c r="SQZ112" s="59"/>
      <c r="SRA112" s="59"/>
      <c r="SRB112" s="59"/>
      <c r="SRC112" s="59"/>
      <c r="SRD112" s="59"/>
      <c r="SRE112" s="59"/>
      <c r="SRJ112" s="59"/>
      <c r="SRO112" s="59"/>
      <c r="SSG112" s="322"/>
      <c r="SSH112" s="59"/>
      <c r="SSI112" s="59"/>
      <c r="SSJ112" s="59"/>
      <c r="SSK112" s="59"/>
      <c r="SSL112" s="59"/>
      <c r="SSM112" s="59"/>
      <c r="SSN112" s="59"/>
      <c r="SSO112" s="59"/>
      <c r="SSP112" s="59"/>
      <c r="SSQ112" s="59"/>
      <c r="SSV112" s="59"/>
      <c r="STA112" s="59"/>
      <c r="STS112" s="322"/>
      <c r="STT112" s="59"/>
      <c r="STU112" s="59"/>
      <c r="STV112" s="59"/>
      <c r="STW112" s="59"/>
      <c r="STX112" s="59"/>
      <c r="STY112" s="59"/>
      <c r="STZ112" s="59"/>
      <c r="SUA112" s="59"/>
      <c r="SUB112" s="59"/>
      <c r="SUC112" s="59"/>
      <c r="SUH112" s="59"/>
      <c r="SUM112" s="59"/>
      <c r="SVE112" s="322"/>
      <c r="SVF112" s="59"/>
      <c r="SVG112" s="59"/>
      <c r="SVH112" s="59"/>
      <c r="SVI112" s="59"/>
      <c r="SVJ112" s="59"/>
      <c r="SVK112" s="59"/>
      <c r="SVL112" s="59"/>
      <c r="SVM112" s="59"/>
      <c r="SVN112" s="59"/>
      <c r="SVO112" s="59"/>
      <c r="SVT112" s="59"/>
      <c r="SVY112" s="59"/>
      <c r="SWQ112" s="322"/>
      <c r="SWR112" s="59"/>
      <c r="SWS112" s="59"/>
      <c r="SWT112" s="59"/>
      <c r="SWU112" s="59"/>
      <c r="SWV112" s="59"/>
      <c r="SWW112" s="59"/>
      <c r="SWX112" s="59"/>
      <c r="SWY112" s="59"/>
      <c r="SWZ112" s="59"/>
      <c r="SXA112" s="59"/>
      <c r="SXF112" s="59"/>
      <c r="SXK112" s="59"/>
      <c r="SYC112" s="322"/>
      <c r="SYD112" s="59"/>
      <c r="SYE112" s="59"/>
      <c r="SYF112" s="59"/>
      <c r="SYG112" s="59"/>
      <c r="SYH112" s="59"/>
      <c r="SYI112" s="59"/>
      <c r="SYJ112" s="59"/>
      <c r="SYK112" s="59"/>
      <c r="SYL112" s="59"/>
      <c r="SYM112" s="59"/>
      <c r="SYR112" s="59"/>
      <c r="SYW112" s="59"/>
      <c r="SZO112" s="322"/>
      <c r="SZP112" s="59"/>
      <c r="SZQ112" s="59"/>
      <c r="SZR112" s="59"/>
      <c r="SZS112" s="59"/>
      <c r="SZT112" s="59"/>
      <c r="SZU112" s="59"/>
      <c r="SZV112" s="59"/>
      <c r="SZW112" s="59"/>
      <c r="SZX112" s="59"/>
      <c r="SZY112" s="59"/>
      <c r="TAD112" s="59"/>
      <c r="TAI112" s="59"/>
      <c r="TBA112" s="322"/>
      <c r="TBB112" s="59"/>
      <c r="TBC112" s="59"/>
      <c r="TBD112" s="59"/>
      <c r="TBE112" s="59"/>
      <c r="TBF112" s="59"/>
      <c r="TBG112" s="59"/>
      <c r="TBH112" s="59"/>
      <c r="TBI112" s="59"/>
      <c r="TBJ112" s="59"/>
      <c r="TBK112" s="59"/>
      <c r="TBP112" s="59"/>
      <c r="TBU112" s="59"/>
      <c r="TCM112" s="322"/>
      <c r="TCN112" s="59"/>
      <c r="TCO112" s="59"/>
      <c r="TCP112" s="59"/>
      <c r="TCQ112" s="59"/>
      <c r="TCR112" s="59"/>
      <c r="TCS112" s="59"/>
      <c r="TCT112" s="59"/>
      <c r="TCU112" s="59"/>
      <c r="TCV112" s="59"/>
      <c r="TCW112" s="59"/>
      <c r="TDB112" s="59"/>
      <c r="TDG112" s="59"/>
      <c r="TDY112" s="322"/>
      <c r="TDZ112" s="59"/>
      <c r="TEA112" s="59"/>
      <c r="TEB112" s="59"/>
      <c r="TEC112" s="59"/>
      <c r="TED112" s="59"/>
      <c r="TEE112" s="59"/>
      <c r="TEF112" s="59"/>
      <c r="TEG112" s="59"/>
      <c r="TEH112" s="59"/>
      <c r="TEI112" s="59"/>
      <c r="TEN112" s="59"/>
      <c r="TES112" s="59"/>
      <c r="TFK112" s="322"/>
      <c r="TFL112" s="59"/>
      <c r="TFM112" s="59"/>
      <c r="TFN112" s="59"/>
      <c r="TFO112" s="59"/>
      <c r="TFP112" s="59"/>
      <c r="TFQ112" s="59"/>
      <c r="TFR112" s="59"/>
      <c r="TFS112" s="59"/>
      <c r="TFT112" s="59"/>
      <c r="TFU112" s="59"/>
      <c r="TFZ112" s="59"/>
      <c r="TGE112" s="59"/>
      <c r="TGW112" s="322"/>
      <c r="TGX112" s="59"/>
      <c r="TGY112" s="59"/>
      <c r="TGZ112" s="59"/>
      <c r="THA112" s="59"/>
      <c r="THB112" s="59"/>
      <c r="THC112" s="59"/>
      <c r="THD112" s="59"/>
      <c r="THE112" s="59"/>
      <c r="THF112" s="59"/>
      <c r="THG112" s="59"/>
      <c r="THL112" s="59"/>
      <c r="THQ112" s="59"/>
      <c r="TII112" s="322"/>
      <c r="TIJ112" s="59"/>
      <c r="TIK112" s="59"/>
      <c r="TIL112" s="59"/>
      <c r="TIM112" s="59"/>
      <c r="TIN112" s="59"/>
      <c r="TIO112" s="59"/>
      <c r="TIP112" s="59"/>
      <c r="TIQ112" s="59"/>
      <c r="TIR112" s="59"/>
      <c r="TIS112" s="59"/>
      <c r="TIX112" s="59"/>
      <c r="TJC112" s="59"/>
      <c r="TJU112" s="322"/>
      <c r="TJV112" s="59"/>
      <c r="TJW112" s="59"/>
      <c r="TJX112" s="59"/>
      <c r="TJY112" s="59"/>
      <c r="TJZ112" s="59"/>
      <c r="TKA112" s="59"/>
      <c r="TKB112" s="59"/>
      <c r="TKC112" s="59"/>
      <c r="TKD112" s="59"/>
      <c r="TKE112" s="59"/>
      <c r="TKJ112" s="59"/>
      <c r="TKO112" s="59"/>
      <c r="TLG112" s="322"/>
      <c r="TLH112" s="59"/>
      <c r="TLI112" s="59"/>
      <c r="TLJ112" s="59"/>
      <c r="TLK112" s="59"/>
      <c r="TLL112" s="59"/>
      <c r="TLM112" s="59"/>
      <c r="TLN112" s="59"/>
      <c r="TLO112" s="59"/>
      <c r="TLP112" s="59"/>
      <c r="TLQ112" s="59"/>
      <c r="TLV112" s="59"/>
      <c r="TMA112" s="59"/>
      <c r="TMS112" s="322"/>
      <c r="TMT112" s="59"/>
      <c r="TMU112" s="59"/>
      <c r="TMV112" s="59"/>
      <c r="TMW112" s="59"/>
      <c r="TMX112" s="59"/>
      <c r="TMY112" s="59"/>
      <c r="TMZ112" s="59"/>
      <c r="TNA112" s="59"/>
      <c r="TNB112" s="59"/>
      <c r="TNC112" s="59"/>
      <c r="TNH112" s="59"/>
      <c r="TNM112" s="59"/>
      <c r="TOE112" s="322"/>
      <c r="TOF112" s="59"/>
      <c r="TOG112" s="59"/>
      <c r="TOH112" s="59"/>
      <c r="TOI112" s="59"/>
      <c r="TOJ112" s="59"/>
      <c r="TOK112" s="59"/>
      <c r="TOL112" s="59"/>
      <c r="TOM112" s="59"/>
      <c r="TON112" s="59"/>
      <c r="TOO112" s="59"/>
      <c r="TOT112" s="59"/>
      <c r="TOY112" s="59"/>
      <c r="TPQ112" s="322"/>
      <c r="TPR112" s="59"/>
      <c r="TPS112" s="59"/>
      <c r="TPT112" s="59"/>
      <c r="TPU112" s="59"/>
      <c r="TPV112" s="59"/>
      <c r="TPW112" s="59"/>
      <c r="TPX112" s="59"/>
      <c r="TPY112" s="59"/>
      <c r="TPZ112" s="59"/>
      <c r="TQA112" s="59"/>
      <c r="TQF112" s="59"/>
      <c r="TQK112" s="59"/>
      <c r="TRC112" s="322"/>
      <c r="TRD112" s="59"/>
      <c r="TRE112" s="59"/>
      <c r="TRF112" s="59"/>
      <c r="TRG112" s="59"/>
      <c r="TRH112" s="59"/>
      <c r="TRI112" s="59"/>
      <c r="TRJ112" s="59"/>
      <c r="TRK112" s="59"/>
      <c r="TRL112" s="59"/>
      <c r="TRM112" s="59"/>
      <c r="TRR112" s="59"/>
      <c r="TRW112" s="59"/>
      <c r="TSO112" s="322"/>
      <c r="TSP112" s="59"/>
      <c r="TSQ112" s="59"/>
      <c r="TSR112" s="59"/>
      <c r="TSS112" s="59"/>
      <c r="TST112" s="59"/>
      <c r="TSU112" s="59"/>
      <c r="TSV112" s="59"/>
      <c r="TSW112" s="59"/>
      <c r="TSX112" s="59"/>
      <c r="TSY112" s="59"/>
      <c r="TTD112" s="59"/>
      <c r="TTI112" s="59"/>
      <c r="TUA112" s="322"/>
      <c r="TUB112" s="59"/>
      <c r="TUC112" s="59"/>
      <c r="TUD112" s="59"/>
      <c r="TUE112" s="59"/>
      <c r="TUF112" s="59"/>
      <c r="TUG112" s="59"/>
      <c r="TUH112" s="59"/>
      <c r="TUI112" s="59"/>
      <c r="TUJ112" s="59"/>
      <c r="TUK112" s="59"/>
      <c r="TUP112" s="59"/>
      <c r="TUU112" s="59"/>
      <c r="TVM112" s="322"/>
      <c r="TVN112" s="59"/>
      <c r="TVO112" s="59"/>
      <c r="TVP112" s="59"/>
      <c r="TVQ112" s="59"/>
      <c r="TVR112" s="59"/>
      <c r="TVS112" s="59"/>
      <c r="TVT112" s="59"/>
      <c r="TVU112" s="59"/>
      <c r="TVV112" s="59"/>
      <c r="TVW112" s="59"/>
      <c r="TWB112" s="59"/>
      <c r="TWG112" s="59"/>
      <c r="TWY112" s="322"/>
      <c r="TWZ112" s="59"/>
      <c r="TXA112" s="59"/>
      <c r="TXB112" s="59"/>
      <c r="TXC112" s="59"/>
      <c r="TXD112" s="59"/>
      <c r="TXE112" s="59"/>
      <c r="TXF112" s="59"/>
      <c r="TXG112" s="59"/>
      <c r="TXH112" s="59"/>
      <c r="TXI112" s="59"/>
      <c r="TXN112" s="59"/>
      <c r="TXS112" s="59"/>
      <c r="TYK112" s="322"/>
      <c r="TYL112" s="59"/>
      <c r="TYM112" s="59"/>
      <c r="TYN112" s="59"/>
      <c r="TYO112" s="59"/>
      <c r="TYP112" s="59"/>
      <c r="TYQ112" s="59"/>
      <c r="TYR112" s="59"/>
      <c r="TYS112" s="59"/>
      <c r="TYT112" s="59"/>
      <c r="TYU112" s="59"/>
      <c r="TYZ112" s="59"/>
      <c r="TZE112" s="59"/>
      <c r="TZW112" s="322"/>
      <c r="TZX112" s="59"/>
      <c r="TZY112" s="59"/>
      <c r="TZZ112" s="59"/>
      <c r="UAA112" s="59"/>
      <c r="UAB112" s="59"/>
      <c r="UAC112" s="59"/>
      <c r="UAD112" s="59"/>
      <c r="UAE112" s="59"/>
      <c r="UAF112" s="59"/>
      <c r="UAG112" s="59"/>
      <c r="UAL112" s="59"/>
      <c r="UAQ112" s="59"/>
      <c r="UBI112" s="322"/>
      <c r="UBJ112" s="59"/>
      <c r="UBK112" s="59"/>
      <c r="UBL112" s="59"/>
      <c r="UBM112" s="59"/>
      <c r="UBN112" s="59"/>
      <c r="UBO112" s="59"/>
      <c r="UBP112" s="59"/>
      <c r="UBQ112" s="59"/>
      <c r="UBR112" s="59"/>
      <c r="UBS112" s="59"/>
      <c r="UBX112" s="59"/>
      <c r="UCC112" s="59"/>
      <c r="UCU112" s="322"/>
      <c r="UCV112" s="59"/>
      <c r="UCW112" s="59"/>
      <c r="UCX112" s="59"/>
      <c r="UCY112" s="59"/>
      <c r="UCZ112" s="59"/>
      <c r="UDA112" s="59"/>
      <c r="UDB112" s="59"/>
      <c r="UDC112" s="59"/>
      <c r="UDD112" s="59"/>
      <c r="UDE112" s="59"/>
      <c r="UDJ112" s="59"/>
      <c r="UDO112" s="59"/>
      <c r="UEG112" s="322"/>
      <c r="UEH112" s="59"/>
      <c r="UEI112" s="59"/>
      <c r="UEJ112" s="59"/>
      <c r="UEK112" s="59"/>
      <c r="UEL112" s="59"/>
      <c r="UEM112" s="59"/>
      <c r="UEN112" s="59"/>
      <c r="UEO112" s="59"/>
      <c r="UEP112" s="59"/>
      <c r="UEQ112" s="59"/>
      <c r="UEV112" s="59"/>
      <c r="UFA112" s="59"/>
      <c r="UFS112" s="322"/>
      <c r="UFT112" s="59"/>
      <c r="UFU112" s="59"/>
      <c r="UFV112" s="59"/>
      <c r="UFW112" s="59"/>
      <c r="UFX112" s="59"/>
      <c r="UFY112" s="59"/>
      <c r="UFZ112" s="59"/>
      <c r="UGA112" s="59"/>
      <c r="UGB112" s="59"/>
      <c r="UGC112" s="59"/>
      <c r="UGH112" s="59"/>
      <c r="UGM112" s="59"/>
      <c r="UHE112" s="322"/>
      <c r="UHF112" s="59"/>
      <c r="UHG112" s="59"/>
      <c r="UHH112" s="59"/>
      <c r="UHI112" s="59"/>
      <c r="UHJ112" s="59"/>
      <c r="UHK112" s="59"/>
      <c r="UHL112" s="59"/>
      <c r="UHM112" s="59"/>
      <c r="UHN112" s="59"/>
      <c r="UHO112" s="59"/>
      <c r="UHT112" s="59"/>
      <c r="UHY112" s="59"/>
      <c r="UIQ112" s="322"/>
      <c r="UIR112" s="59"/>
      <c r="UIS112" s="59"/>
      <c r="UIT112" s="59"/>
      <c r="UIU112" s="59"/>
      <c r="UIV112" s="59"/>
      <c r="UIW112" s="59"/>
      <c r="UIX112" s="59"/>
      <c r="UIY112" s="59"/>
      <c r="UIZ112" s="59"/>
      <c r="UJA112" s="59"/>
      <c r="UJF112" s="59"/>
      <c r="UJK112" s="59"/>
      <c r="UKC112" s="322"/>
      <c r="UKD112" s="59"/>
      <c r="UKE112" s="59"/>
      <c r="UKF112" s="59"/>
      <c r="UKG112" s="59"/>
      <c r="UKH112" s="59"/>
      <c r="UKI112" s="59"/>
      <c r="UKJ112" s="59"/>
      <c r="UKK112" s="59"/>
      <c r="UKL112" s="59"/>
      <c r="UKM112" s="59"/>
      <c r="UKR112" s="59"/>
      <c r="UKW112" s="59"/>
      <c r="ULO112" s="322"/>
      <c r="ULP112" s="59"/>
      <c r="ULQ112" s="59"/>
      <c r="ULR112" s="59"/>
      <c r="ULS112" s="59"/>
      <c r="ULT112" s="59"/>
      <c r="ULU112" s="59"/>
      <c r="ULV112" s="59"/>
      <c r="ULW112" s="59"/>
      <c r="ULX112" s="59"/>
      <c r="ULY112" s="59"/>
      <c r="UMD112" s="59"/>
      <c r="UMI112" s="59"/>
      <c r="UNA112" s="322"/>
      <c r="UNB112" s="59"/>
      <c r="UNC112" s="59"/>
      <c r="UND112" s="59"/>
      <c r="UNE112" s="59"/>
      <c r="UNF112" s="59"/>
      <c r="UNG112" s="59"/>
      <c r="UNH112" s="59"/>
      <c r="UNI112" s="59"/>
      <c r="UNJ112" s="59"/>
      <c r="UNK112" s="59"/>
      <c r="UNP112" s="59"/>
      <c r="UNU112" s="59"/>
      <c r="UOM112" s="322"/>
      <c r="UON112" s="59"/>
      <c r="UOO112" s="59"/>
      <c r="UOP112" s="59"/>
      <c r="UOQ112" s="59"/>
      <c r="UOR112" s="59"/>
      <c r="UOS112" s="59"/>
      <c r="UOT112" s="59"/>
      <c r="UOU112" s="59"/>
      <c r="UOV112" s="59"/>
      <c r="UOW112" s="59"/>
      <c r="UPB112" s="59"/>
      <c r="UPG112" s="59"/>
      <c r="UPY112" s="322"/>
      <c r="UPZ112" s="59"/>
      <c r="UQA112" s="59"/>
      <c r="UQB112" s="59"/>
      <c r="UQC112" s="59"/>
      <c r="UQD112" s="59"/>
      <c r="UQE112" s="59"/>
      <c r="UQF112" s="59"/>
      <c r="UQG112" s="59"/>
      <c r="UQH112" s="59"/>
      <c r="UQI112" s="59"/>
      <c r="UQN112" s="59"/>
      <c r="UQS112" s="59"/>
      <c r="URK112" s="322"/>
      <c r="URL112" s="59"/>
      <c r="URM112" s="59"/>
      <c r="URN112" s="59"/>
      <c r="URO112" s="59"/>
      <c r="URP112" s="59"/>
      <c r="URQ112" s="59"/>
      <c r="URR112" s="59"/>
      <c r="URS112" s="59"/>
      <c r="URT112" s="59"/>
      <c r="URU112" s="59"/>
      <c r="URZ112" s="59"/>
      <c r="USE112" s="59"/>
      <c r="USW112" s="322"/>
      <c r="USX112" s="59"/>
      <c r="USY112" s="59"/>
      <c r="USZ112" s="59"/>
      <c r="UTA112" s="59"/>
      <c r="UTB112" s="59"/>
      <c r="UTC112" s="59"/>
      <c r="UTD112" s="59"/>
      <c r="UTE112" s="59"/>
      <c r="UTF112" s="59"/>
      <c r="UTG112" s="59"/>
      <c r="UTL112" s="59"/>
      <c r="UTQ112" s="59"/>
      <c r="UUI112" s="322"/>
      <c r="UUJ112" s="59"/>
      <c r="UUK112" s="59"/>
      <c r="UUL112" s="59"/>
      <c r="UUM112" s="59"/>
      <c r="UUN112" s="59"/>
      <c r="UUO112" s="59"/>
      <c r="UUP112" s="59"/>
      <c r="UUQ112" s="59"/>
      <c r="UUR112" s="59"/>
      <c r="UUS112" s="59"/>
      <c r="UUX112" s="59"/>
      <c r="UVC112" s="59"/>
      <c r="UVU112" s="322"/>
      <c r="UVV112" s="59"/>
      <c r="UVW112" s="59"/>
      <c r="UVX112" s="59"/>
      <c r="UVY112" s="59"/>
      <c r="UVZ112" s="59"/>
      <c r="UWA112" s="59"/>
      <c r="UWB112" s="59"/>
      <c r="UWC112" s="59"/>
      <c r="UWD112" s="59"/>
      <c r="UWE112" s="59"/>
      <c r="UWJ112" s="59"/>
      <c r="UWO112" s="59"/>
      <c r="UXG112" s="322"/>
      <c r="UXH112" s="59"/>
      <c r="UXI112" s="59"/>
      <c r="UXJ112" s="59"/>
      <c r="UXK112" s="59"/>
      <c r="UXL112" s="59"/>
      <c r="UXM112" s="59"/>
      <c r="UXN112" s="59"/>
      <c r="UXO112" s="59"/>
      <c r="UXP112" s="59"/>
      <c r="UXQ112" s="59"/>
      <c r="UXV112" s="59"/>
      <c r="UYA112" s="59"/>
      <c r="UYS112" s="322"/>
      <c r="UYT112" s="59"/>
      <c r="UYU112" s="59"/>
      <c r="UYV112" s="59"/>
      <c r="UYW112" s="59"/>
      <c r="UYX112" s="59"/>
      <c r="UYY112" s="59"/>
      <c r="UYZ112" s="59"/>
      <c r="UZA112" s="59"/>
      <c r="UZB112" s="59"/>
      <c r="UZC112" s="59"/>
      <c r="UZH112" s="59"/>
      <c r="UZM112" s="59"/>
      <c r="VAE112" s="322"/>
      <c r="VAF112" s="59"/>
      <c r="VAG112" s="59"/>
      <c r="VAH112" s="59"/>
      <c r="VAI112" s="59"/>
      <c r="VAJ112" s="59"/>
      <c r="VAK112" s="59"/>
      <c r="VAL112" s="59"/>
      <c r="VAM112" s="59"/>
      <c r="VAN112" s="59"/>
      <c r="VAO112" s="59"/>
      <c r="VAT112" s="59"/>
      <c r="VAY112" s="59"/>
      <c r="VBQ112" s="322"/>
      <c r="VBR112" s="59"/>
      <c r="VBS112" s="59"/>
      <c r="VBT112" s="59"/>
      <c r="VBU112" s="59"/>
      <c r="VBV112" s="59"/>
      <c r="VBW112" s="59"/>
      <c r="VBX112" s="59"/>
      <c r="VBY112" s="59"/>
      <c r="VBZ112" s="59"/>
      <c r="VCA112" s="59"/>
      <c r="VCF112" s="59"/>
      <c r="VCK112" s="59"/>
      <c r="VDC112" s="322"/>
      <c r="VDD112" s="59"/>
      <c r="VDE112" s="59"/>
      <c r="VDF112" s="59"/>
      <c r="VDG112" s="59"/>
      <c r="VDH112" s="59"/>
      <c r="VDI112" s="59"/>
      <c r="VDJ112" s="59"/>
      <c r="VDK112" s="59"/>
      <c r="VDL112" s="59"/>
      <c r="VDM112" s="59"/>
      <c r="VDR112" s="59"/>
      <c r="VDW112" s="59"/>
      <c r="VEO112" s="322"/>
      <c r="VEP112" s="59"/>
      <c r="VEQ112" s="59"/>
      <c r="VER112" s="59"/>
      <c r="VES112" s="59"/>
      <c r="VET112" s="59"/>
      <c r="VEU112" s="59"/>
      <c r="VEV112" s="59"/>
      <c r="VEW112" s="59"/>
      <c r="VEX112" s="59"/>
      <c r="VEY112" s="59"/>
      <c r="VFD112" s="59"/>
      <c r="VFI112" s="59"/>
      <c r="VGA112" s="322"/>
      <c r="VGB112" s="59"/>
      <c r="VGC112" s="59"/>
      <c r="VGD112" s="59"/>
      <c r="VGE112" s="59"/>
      <c r="VGF112" s="59"/>
      <c r="VGG112" s="59"/>
      <c r="VGH112" s="59"/>
      <c r="VGI112" s="59"/>
      <c r="VGJ112" s="59"/>
      <c r="VGK112" s="59"/>
      <c r="VGP112" s="59"/>
      <c r="VGU112" s="59"/>
      <c r="VHM112" s="322"/>
      <c r="VHN112" s="59"/>
      <c r="VHO112" s="59"/>
      <c r="VHP112" s="59"/>
      <c r="VHQ112" s="59"/>
      <c r="VHR112" s="59"/>
      <c r="VHS112" s="59"/>
      <c r="VHT112" s="59"/>
      <c r="VHU112" s="59"/>
      <c r="VHV112" s="59"/>
      <c r="VHW112" s="59"/>
      <c r="VIB112" s="59"/>
      <c r="VIG112" s="59"/>
      <c r="VIY112" s="322"/>
      <c r="VIZ112" s="59"/>
      <c r="VJA112" s="59"/>
      <c r="VJB112" s="59"/>
      <c r="VJC112" s="59"/>
      <c r="VJD112" s="59"/>
      <c r="VJE112" s="59"/>
      <c r="VJF112" s="59"/>
      <c r="VJG112" s="59"/>
      <c r="VJH112" s="59"/>
      <c r="VJI112" s="59"/>
      <c r="VJN112" s="59"/>
      <c r="VJS112" s="59"/>
      <c r="VKK112" s="322"/>
      <c r="VKL112" s="59"/>
      <c r="VKM112" s="59"/>
      <c r="VKN112" s="59"/>
      <c r="VKO112" s="59"/>
      <c r="VKP112" s="59"/>
      <c r="VKQ112" s="59"/>
      <c r="VKR112" s="59"/>
      <c r="VKS112" s="59"/>
      <c r="VKT112" s="59"/>
      <c r="VKU112" s="59"/>
      <c r="VKZ112" s="59"/>
      <c r="VLE112" s="59"/>
      <c r="VLW112" s="322"/>
      <c r="VLX112" s="59"/>
      <c r="VLY112" s="59"/>
      <c r="VLZ112" s="59"/>
      <c r="VMA112" s="59"/>
      <c r="VMB112" s="59"/>
      <c r="VMC112" s="59"/>
      <c r="VMD112" s="59"/>
      <c r="VME112" s="59"/>
      <c r="VMF112" s="59"/>
      <c r="VMG112" s="59"/>
      <c r="VML112" s="59"/>
      <c r="VMQ112" s="59"/>
      <c r="VNI112" s="322"/>
      <c r="VNJ112" s="59"/>
      <c r="VNK112" s="59"/>
      <c r="VNL112" s="59"/>
      <c r="VNM112" s="59"/>
      <c r="VNN112" s="59"/>
      <c r="VNO112" s="59"/>
      <c r="VNP112" s="59"/>
      <c r="VNQ112" s="59"/>
      <c r="VNR112" s="59"/>
      <c r="VNS112" s="59"/>
      <c r="VNX112" s="59"/>
      <c r="VOC112" s="59"/>
      <c r="VOU112" s="322"/>
      <c r="VOV112" s="59"/>
      <c r="VOW112" s="59"/>
      <c r="VOX112" s="59"/>
      <c r="VOY112" s="59"/>
      <c r="VOZ112" s="59"/>
      <c r="VPA112" s="59"/>
      <c r="VPB112" s="59"/>
      <c r="VPC112" s="59"/>
      <c r="VPD112" s="59"/>
      <c r="VPE112" s="59"/>
      <c r="VPJ112" s="59"/>
      <c r="VPO112" s="59"/>
      <c r="VQG112" s="322"/>
      <c r="VQH112" s="59"/>
      <c r="VQI112" s="59"/>
      <c r="VQJ112" s="59"/>
      <c r="VQK112" s="59"/>
      <c r="VQL112" s="59"/>
      <c r="VQM112" s="59"/>
      <c r="VQN112" s="59"/>
      <c r="VQO112" s="59"/>
      <c r="VQP112" s="59"/>
      <c r="VQQ112" s="59"/>
      <c r="VQV112" s="59"/>
      <c r="VRA112" s="59"/>
      <c r="VRS112" s="322"/>
      <c r="VRT112" s="59"/>
      <c r="VRU112" s="59"/>
      <c r="VRV112" s="59"/>
      <c r="VRW112" s="59"/>
      <c r="VRX112" s="59"/>
      <c r="VRY112" s="59"/>
      <c r="VRZ112" s="59"/>
      <c r="VSA112" s="59"/>
      <c r="VSB112" s="59"/>
      <c r="VSC112" s="59"/>
      <c r="VSH112" s="59"/>
      <c r="VSM112" s="59"/>
      <c r="VTE112" s="322"/>
      <c r="VTF112" s="59"/>
      <c r="VTG112" s="59"/>
      <c r="VTH112" s="59"/>
      <c r="VTI112" s="59"/>
      <c r="VTJ112" s="59"/>
      <c r="VTK112" s="59"/>
      <c r="VTL112" s="59"/>
      <c r="VTM112" s="59"/>
      <c r="VTN112" s="59"/>
      <c r="VTO112" s="59"/>
      <c r="VTT112" s="59"/>
      <c r="VTY112" s="59"/>
      <c r="VUQ112" s="322"/>
      <c r="VUR112" s="59"/>
      <c r="VUS112" s="59"/>
      <c r="VUT112" s="59"/>
      <c r="VUU112" s="59"/>
      <c r="VUV112" s="59"/>
      <c r="VUW112" s="59"/>
      <c r="VUX112" s="59"/>
      <c r="VUY112" s="59"/>
      <c r="VUZ112" s="59"/>
      <c r="VVA112" s="59"/>
      <c r="VVF112" s="59"/>
      <c r="VVK112" s="59"/>
      <c r="VWC112" s="322"/>
      <c r="VWD112" s="59"/>
      <c r="VWE112" s="59"/>
      <c r="VWF112" s="59"/>
      <c r="VWG112" s="59"/>
      <c r="VWH112" s="59"/>
      <c r="VWI112" s="59"/>
      <c r="VWJ112" s="59"/>
      <c r="VWK112" s="59"/>
      <c r="VWL112" s="59"/>
      <c r="VWM112" s="59"/>
      <c r="VWR112" s="59"/>
      <c r="VWW112" s="59"/>
      <c r="VXO112" s="322"/>
      <c r="VXP112" s="59"/>
      <c r="VXQ112" s="59"/>
      <c r="VXR112" s="59"/>
      <c r="VXS112" s="59"/>
      <c r="VXT112" s="59"/>
      <c r="VXU112" s="59"/>
      <c r="VXV112" s="59"/>
      <c r="VXW112" s="59"/>
      <c r="VXX112" s="59"/>
      <c r="VXY112" s="59"/>
      <c r="VYD112" s="59"/>
      <c r="VYI112" s="59"/>
      <c r="VZA112" s="322"/>
      <c r="VZB112" s="59"/>
      <c r="VZC112" s="59"/>
      <c r="VZD112" s="59"/>
      <c r="VZE112" s="59"/>
      <c r="VZF112" s="59"/>
      <c r="VZG112" s="59"/>
      <c r="VZH112" s="59"/>
      <c r="VZI112" s="59"/>
      <c r="VZJ112" s="59"/>
      <c r="VZK112" s="59"/>
      <c r="VZP112" s="59"/>
      <c r="VZU112" s="59"/>
      <c r="WAM112" s="322"/>
      <c r="WAN112" s="59"/>
      <c r="WAO112" s="59"/>
      <c r="WAP112" s="59"/>
      <c r="WAQ112" s="59"/>
      <c r="WAR112" s="59"/>
      <c r="WAS112" s="59"/>
      <c r="WAT112" s="59"/>
      <c r="WAU112" s="59"/>
      <c r="WAV112" s="59"/>
      <c r="WAW112" s="59"/>
      <c r="WBB112" s="59"/>
      <c r="WBG112" s="59"/>
      <c r="WBY112" s="322"/>
      <c r="WBZ112" s="59"/>
      <c r="WCA112" s="59"/>
      <c r="WCB112" s="59"/>
      <c r="WCC112" s="59"/>
      <c r="WCD112" s="59"/>
      <c r="WCE112" s="59"/>
      <c r="WCF112" s="59"/>
      <c r="WCG112" s="59"/>
      <c r="WCH112" s="59"/>
      <c r="WCI112" s="59"/>
      <c r="WCN112" s="59"/>
      <c r="WCS112" s="59"/>
      <c r="WDK112" s="322"/>
      <c r="WDL112" s="59"/>
      <c r="WDM112" s="59"/>
      <c r="WDN112" s="59"/>
      <c r="WDO112" s="59"/>
      <c r="WDP112" s="59"/>
      <c r="WDQ112" s="59"/>
      <c r="WDR112" s="59"/>
      <c r="WDS112" s="59"/>
      <c r="WDT112" s="59"/>
      <c r="WDU112" s="59"/>
      <c r="WDZ112" s="59"/>
      <c r="WEE112" s="59"/>
      <c r="WEW112" s="322"/>
      <c r="WEX112" s="59"/>
      <c r="WEY112" s="59"/>
      <c r="WEZ112" s="59"/>
      <c r="WFA112" s="59"/>
      <c r="WFB112" s="59"/>
      <c r="WFC112" s="59"/>
      <c r="WFD112" s="59"/>
      <c r="WFE112" s="59"/>
      <c r="WFF112" s="59"/>
      <c r="WFG112" s="59"/>
      <c r="WFL112" s="59"/>
      <c r="WFQ112" s="59"/>
      <c r="WGI112" s="322"/>
      <c r="WGJ112" s="59"/>
      <c r="WGK112" s="59"/>
      <c r="WGL112" s="59"/>
      <c r="WGM112" s="59"/>
      <c r="WGN112" s="59"/>
      <c r="WGO112" s="59"/>
      <c r="WGP112" s="59"/>
      <c r="WGQ112" s="59"/>
      <c r="WGR112" s="59"/>
      <c r="WGS112" s="59"/>
      <c r="WGX112" s="59"/>
      <c r="WHC112" s="59"/>
      <c r="WHU112" s="322"/>
      <c r="WHV112" s="59"/>
      <c r="WHW112" s="59"/>
      <c r="WHX112" s="59"/>
      <c r="WHY112" s="59"/>
      <c r="WHZ112" s="59"/>
      <c r="WIA112" s="59"/>
      <c r="WIB112" s="59"/>
      <c r="WIC112" s="59"/>
      <c r="WID112" s="59"/>
      <c r="WIE112" s="59"/>
      <c r="WIJ112" s="59"/>
      <c r="WIO112" s="59"/>
      <c r="WJG112" s="322"/>
      <c r="WJH112" s="59"/>
      <c r="WJI112" s="59"/>
      <c r="WJJ112" s="59"/>
      <c r="WJK112" s="59"/>
      <c r="WJL112" s="59"/>
      <c r="WJM112" s="59"/>
      <c r="WJN112" s="59"/>
      <c r="WJO112" s="59"/>
      <c r="WJP112" s="59"/>
      <c r="WJQ112" s="59"/>
      <c r="WJV112" s="59"/>
      <c r="WKA112" s="59"/>
      <c r="WKS112" s="322"/>
      <c r="WKT112" s="59"/>
      <c r="WKU112" s="59"/>
      <c r="WKV112" s="59"/>
      <c r="WKW112" s="59"/>
      <c r="WKX112" s="59"/>
      <c r="WKY112" s="59"/>
      <c r="WKZ112" s="59"/>
      <c r="WLA112" s="59"/>
      <c r="WLB112" s="59"/>
      <c r="WLC112" s="59"/>
      <c r="WLH112" s="59"/>
      <c r="WLM112" s="59"/>
      <c r="WME112" s="322"/>
      <c r="WMF112" s="59"/>
      <c r="WMG112" s="59"/>
      <c r="WMH112" s="59"/>
      <c r="WMI112" s="59"/>
      <c r="WMJ112" s="59"/>
      <c r="WMK112" s="59"/>
      <c r="WML112" s="59"/>
      <c r="WMM112" s="59"/>
      <c r="WMN112" s="59"/>
      <c r="WMO112" s="59"/>
      <c r="WMT112" s="59"/>
      <c r="WMY112" s="59"/>
      <c r="WNQ112" s="322"/>
      <c r="WNR112" s="59"/>
      <c r="WNS112" s="59"/>
      <c r="WNT112" s="59"/>
      <c r="WNU112" s="59"/>
      <c r="WNV112" s="59"/>
      <c r="WNW112" s="59"/>
      <c r="WNX112" s="59"/>
      <c r="WNY112" s="59"/>
      <c r="WNZ112" s="59"/>
      <c r="WOA112" s="59"/>
      <c r="WOF112" s="59"/>
      <c r="WOK112" s="59"/>
      <c r="WPC112" s="322"/>
      <c r="WPD112" s="59"/>
      <c r="WPE112" s="59"/>
      <c r="WPF112" s="59"/>
      <c r="WPG112" s="59"/>
      <c r="WPH112" s="59"/>
      <c r="WPI112" s="59"/>
      <c r="WPJ112" s="59"/>
      <c r="WPK112" s="59"/>
      <c r="WPL112" s="59"/>
      <c r="WPM112" s="59"/>
      <c r="WPR112" s="59"/>
      <c r="WPW112" s="59"/>
      <c r="WQO112" s="322"/>
      <c r="WQP112" s="59"/>
      <c r="WQQ112" s="59"/>
      <c r="WQR112" s="59"/>
      <c r="WQS112" s="59"/>
      <c r="WQT112" s="59"/>
      <c r="WQU112" s="59"/>
      <c r="WQV112" s="59"/>
      <c r="WQW112" s="59"/>
      <c r="WQX112" s="59"/>
      <c r="WQY112" s="59"/>
      <c r="WRD112" s="59"/>
      <c r="WRI112" s="59"/>
      <c r="WSA112" s="322"/>
      <c r="WSB112" s="59"/>
      <c r="WSC112" s="59"/>
      <c r="WSD112" s="59"/>
      <c r="WSE112" s="59"/>
      <c r="WSF112" s="59"/>
      <c r="WSG112" s="59"/>
      <c r="WSH112" s="59"/>
      <c r="WSI112" s="59"/>
      <c r="WSJ112" s="59"/>
      <c r="WSK112" s="59"/>
      <c r="WSP112" s="59"/>
      <c r="WSU112" s="59"/>
      <c r="WTM112" s="322"/>
      <c r="WTN112" s="59"/>
      <c r="WTO112" s="59"/>
      <c r="WTP112" s="59"/>
      <c r="WTQ112" s="59"/>
      <c r="WTR112" s="59"/>
      <c r="WTS112" s="59"/>
      <c r="WTT112" s="59"/>
      <c r="WTU112" s="59"/>
      <c r="WTV112" s="59"/>
      <c r="WTW112" s="59"/>
      <c r="WUB112" s="59"/>
      <c r="WUG112" s="59"/>
      <c r="WUY112" s="322"/>
      <c r="WUZ112" s="59"/>
      <c r="WVA112" s="59"/>
      <c r="WVB112" s="59"/>
      <c r="WVC112" s="59"/>
      <c r="WVD112" s="59"/>
      <c r="WVE112" s="59"/>
      <c r="WVF112" s="59"/>
      <c r="WVG112" s="59"/>
      <c r="WVH112" s="59"/>
      <c r="WVI112" s="59"/>
      <c r="WVN112" s="59"/>
      <c r="WVS112" s="59"/>
      <c r="WWK112" s="322"/>
      <c r="WWL112" s="59"/>
      <c r="WWM112" s="59"/>
      <c r="WWN112" s="59"/>
      <c r="WWO112" s="59"/>
      <c r="WWP112" s="59"/>
      <c r="WWQ112" s="59"/>
      <c r="WWR112" s="59"/>
      <c r="WWS112" s="59"/>
      <c r="WWT112" s="59"/>
      <c r="WWU112" s="59"/>
      <c r="WWZ112" s="59"/>
      <c r="WXE112" s="59"/>
      <c r="WXW112" s="322"/>
      <c r="WXX112" s="59"/>
      <c r="WXY112" s="59"/>
      <c r="WXZ112" s="59"/>
      <c r="WYA112" s="59"/>
      <c r="WYB112" s="59"/>
      <c r="WYC112" s="59"/>
      <c r="WYD112" s="59"/>
      <c r="WYE112" s="59"/>
      <c r="WYF112" s="59"/>
      <c r="WYG112" s="59"/>
      <c r="WYL112" s="59"/>
      <c r="WYQ112" s="59"/>
      <c r="WZI112" s="322"/>
      <c r="WZJ112" s="59"/>
      <c r="WZK112" s="59"/>
      <c r="WZL112" s="59"/>
      <c r="WZM112" s="59"/>
      <c r="WZN112" s="59"/>
      <c r="WZO112" s="59"/>
      <c r="WZP112" s="59"/>
      <c r="WZQ112" s="59"/>
      <c r="WZR112" s="59"/>
      <c r="WZS112" s="59"/>
      <c r="WZX112" s="59"/>
      <c r="XAC112" s="59"/>
      <c r="XAU112" s="322"/>
      <c r="XAV112" s="59"/>
      <c r="XAW112" s="59"/>
      <c r="XAX112" s="59"/>
      <c r="XAY112" s="59"/>
      <c r="XAZ112" s="59"/>
      <c r="XBA112" s="59"/>
      <c r="XBB112" s="59"/>
      <c r="XBC112" s="59"/>
      <c r="XBD112" s="59"/>
      <c r="XBE112" s="59"/>
      <c r="XBJ112" s="59"/>
      <c r="XBO112" s="59"/>
      <c r="XCG112" s="322"/>
      <c r="XCH112" s="59"/>
      <c r="XCI112" s="59"/>
      <c r="XCJ112" s="59"/>
      <c r="XCK112" s="59"/>
      <c r="XCL112" s="59"/>
      <c r="XCM112" s="59"/>
      <c r="XCN112" s="59"/>
      <c r="XCO112" s="59"/>
      <c r="XCP112" s="59"/>
      <c r="XCQ112" s="59"/>
      <c r="XCV112" s="59"/>
      <c r="XDA112" s="59"/>
      <c r="XDS112" s="322"/>
      <c r="XDT112" s="59"/>
      <c r="XDU112" s="59"/>
      <c r="XDV112" s="59"/>
      <c r="XDW112" s="59"/>
      <c r="XDX112" s="59"/>
      <c r="XDY112" s="59"/>
      <c r="XDZ112" s="59"/>
      <c r="XEA112" s="59"/>
      <c r="XEB112" s="59"/>
      <c r="XEC112" s="59"/>
      <c r="XEH112" s="59"/>
      <c r="XEM112" s="59"/>
    </row>
    <row r="113" spans="1:63" customFormat="1">
      <c r="A113" s="21"/>
      <c r="B113" s="334"/>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10"/>
      <c r="AT113" s="131"/>
      <c r="AU113" s="131"/>
      <c r="AV113" s="131"/>
      <c r="AW113" s="131"/>
      <c r="AX113" s="131"/>
      <c r="AY113" s="131"/>
      <c r="AZ113" s="131"/>
      <c r="BA113" s="131"/>
      <c r="BB113" s="131"/>
      <c r="BC113" s="131"/>
      <c r="BD113" s="131"/>
      <c r="BE113" s="410"/>
      <c r="BG113" s="348"/>
      <c r="BH113" s="348"/>
      <c r="BI113" s="348"/>
      <c r="BJ113" s="126"/>
      <c r="BK113" s="224"/>
    </row>
    <row r="114" spans="1:63" customFormat="1">
      <c r="A114" s="104" t="s">
        <v>179</v>
      </c>
      <c r="B114" s="342" t="s">
        <v>26</v>
      </c>
      <c r="C114" s="105">
        <v>922</v>
      </c>
      <c r="D114" s="105">
        <v>944</v>
      </c>
      <c r="E114" s="105">
        <v>891</v>
      </c>
      <c r="F114" s="105">
        <v>874</v>
      </c>
      <c r="G114" s="77">
        <f t="shared" ref="G114:G128" si="36">SUM(C114:F114)</f>
        <v>3631</v>
      </c>
      <c r="H114" s="105">
        <v>835.37300000000005</v>
      </c>
      <c r="I114" s="105">
        <v>848.60799999999995</v>
      </c>
      <c r="J114" s="105">
        <v>870.30200000000002</v>
      </c>
      <c r="K114" s="143">
        <v>880.30899999999997</v>
      </c>
      <c r="L114" s="77">
        <v>3434.5920000000001</v>
      </c>
      <c r="M114" s="144">
        <v>903.65899999999999</v>
      </c>
      <c r="N114" s="144">
        <v>857.31700000000001</v>
      </c>
      <c r="O114" s="144">
        <v>840.64200000000005</v>
      </c>
      <c r="P114" s="144">
        <v>845.77700000000004</v>
      </c>
      <c r="Q114" s="77">
        <v>3447.395</v>
      </c>
      <c r="R114" s="144">
        <v>858.03599999999994</v>
      </c>
      <c r="S114" s="144">
        <v>875.48299999999995</v>
      </c>
      <c r="T114" s="144">
        <v>860.17700000000002</v>
      </c>
      <c r="U114" s="144">
        <v>840.61</v>
      </c>
      <c r="V114" s="77">
        <v>3434.3059999999996</v>
      </c>
      <c r="W114" s="144">
        <v>869.42600000000004</v>
      </c>
      <c r="X114" s="144">
        <v>888.63400000000001</v>
      </c>
      <c r="Y114" s="144">
        <v>866.59299999999996</v>
      </c>
      <c r="Z114" s="139">
        <v>863.47792099999992</v>
      </c>
      <c r="AA114" s="77">
        <v>3488.1309209999999</v>
      </c>
      <c r="AB114" s="139">
        <v>888.60400000000004</v>
      </c>
      <c r="AC114" s="139">
        <v>856.94747999999993</v>
      </c>
      <c r="AD114" s="139">
        <v>889.06200000000001</v>
      </c>
      <c r="AE114" s="139">
        <v>902.35752000000002</v>
      </c>
      <c r="AF114" s="77">
        <v>3536.971</v>
      </c>
      <c r="AG114" s="139">
        <v>905.15848799999992</v>
      </c>
      <c r="AH114" s="139">
        <v>927.21970899999997</v>
      </c>
      <c r="AI114" s="139">
        <v>934.41700000000003</v>
      </c>
      <c r="AJ114" s="139">
        <v>929.52593400000001</v>
      </c>
      <c r="AK114" s="77">
        <v>3696.3211310000002</v>
      </c>
      <c r="AL114" s="139">
        <v>980.411023</v>
      </c>
      <c r="AM114" s="139">
        <v>980.411023</v>
      </c>
      <c r="AN114" s="139">
        <v>981.22566199999994</v>
      </c>
      <c r="AO114" s="139">
        <v>981.22566200000006</v>
      </c>
      <c r="AP114" s="139">
        <v>940.30200000000002</v>
      </c>
      <c r="AQ114" s="287">
        <v>940.30199999999991</v>
      </c>
      <c r="AR114" s="139">
        <v>914.61699999999996</v>
      </c>
      <c r="AS114" s="287">
        <f>AU114-AM114-AO114-AQ114</f>
        <v>914.61700000000019</v>
      </c>
      <c r="AT114" s="77">
        <v>3816.5556850000003</v>
      </c>
      <c r="AU114" s="77">
        <v>3816.5556850000003</v>
      </c>
      <c r="AV114" s="139">
        <v>936.44</v>
      </c>
      <c r="AW114" s="139">
        <v>937.88457525999991</v>
      </c>
      <c r="AX114" s="139">
        <v>944.24947900000006</v>
      </c>
      <c r="AY114" s="139">
        <v>953.02784899999995</v>
      </c>
      <c r="AZ114" s="77">
        <v>3771.6019032600002</v>
      </c>
      <c r="BA114" s="139">
        <v>951.94200000000001</v>
      </c>
      <c r="BB114" s="139">
        <v>978.00144900000009</v>
      </c>
      <c r="BC114" s="139">
        <v>978.81799999999998</v>
      </c>
      <c r="BD114" s="144">
        <v>960.17600000000004</v>
      </c>
      <c r="BE114" s="77">
        <v>3868.937449</v>
      </c>
      <c r="BG114" s="165">
        <f t="shared" ref="BG114:BG129" si="37">IF(ISERROR($BD114/AY114),"ns",IF($BD114/AY114&gt;200%,"x"&amp;(ROUND($BD114/AY114,1)),IF($BD114/AY114&lt;0,"ns",$BD114/AY114-1)))</f>
        <v>7.5004639240086046E-3</v>
      </c>
      <c r="BH114" s="165"/>
      <c r="BI114" s="165">
        <f t="shared" ref="BI114:BI129" si="38">IF(ISERROR($BE114/AZ114),"ns",IF($BE114/AZ114&gt;200%,"x"&amp;(ROUND($BE114/AZ114,1)),IF($BE114/AZ114&lt;0,"ns",$BE114/AZ114-1)))</f>
        <v>2.5807481339922722E-2</v>
      </c>
      <c r="BJ114" s="126"/>
      <c r="BK114" s="224" t="b">
        <f t="shared" ref="BK114:BK129" si="39">ROUND(BE114,1)=ROUND((BA114+BB114+BC114+BD114),1)</f>
        <v>1</v>
      </c>
    </row>
    <row r="115" spans="1:63" customFormat="1">
      <c r="A115" s="106" t="s">
        <v>180</v>
      </c>
      <c r="B115" s="343" t="s">
        <v>58</v>
      </c>
      <c r="C115" s="107">
        <v>0</v>
      </c>
      <c r="D115" s="107">
        <v>9</v>
      </c>
      <c r="E115" s="107">
        <v>4</v>
      </c>
      <c r="F115" s="107">
        <v>-3</v>
      </c>
      <c r="G115" s="78">
        <f>SUM(C115:F115)</f>
        <v>10</v>
      </c>
      <c r="H115" s="107">
        <v>0</v>
      </c>
      <c r="I115" s="107">
        <v>0</v>
      </c>
      <c r="J115" s="107">
        <v>0</v>
      </c>
      <c r="K115" s="145">
        <v>0</v>
      </c>
      <c r="L115" s="78">
        <v>0</v>
      </c>
      <c r="M115" s="146">
        <v>0</v>
      </c>
      <c r="N115" s="146">
        <v>0</v>
      </c>
      <c r="O115" s="146">
        <v>0</v>
      </c>
      <c r="P115" s="146">
        <v>0</v>
      </c>
      <c r="Q115" s="78">
        <v>0</v>
      </c>
      <c r="R115" s="146">
        <v>0</v>
      </c>
      <c r="S115" s="146">
        <v>0</v>
      </c>
      <c r="T115" s="146">
        <v>0</v>
      </c>
      <c r="U115" s="146">
        <v>0</v>
      </c>
      <c r="V115" s="78">
        <v>0</v>
      </c>
      <c r="W115" s="146">
        <v>0</v>
      </c>
      <c r="X115" s="146">
        <v>0</v>
      </c>
      <c r="Y115" s="146">
        <v>0</v>
      </c>
      <c r="Z115" s="146">
        <v>0</v>
      </c>
      <c r="AA115" s="78">
        <v>0</v>
      </c>
      <c r="AB115" s="146">
        <v>0</v>
      </c>
      <c r="AC115" s="146">
        <v>0</v>
      </c>
      <c r="AD115" s="146">
        <v>0</v>
      </c>
      <c r="AE115" s="146">
        <v>0</v>
      </c>
      <c r="AF115" s="78">
        <v>0</v>
      </c>
      <c r="AG115" s="146">
        <v>0</v>
      </c>
      <c r="AH115" s="146">
        <v>0</v>
      </c>
      <c r="AI115" s="146">
        <v>0</v>
      </c>
      <c r="AJ115" s="146">
        <v>0</v>
      </c>
      <c r="AK115" s="78">
        <v>0</v>
      </c>
      <c r="AL115" s="146">
        <v>0</v>
      </c>
      <c r="AM115" s="146">
        <v>0</v>
      </c>
      <c r="AN115" s="146">
        <v>0</v>
      </c>
      <c r="AO115" s="146">
        <v>0</v>
      </c>
      <c r="AP115" s="146">
        <v>0</v>
      </c>
      <c r="AQ115" s="356">
        <v>0</v>
      </c>
      <c r="AR115" s="146">
        <v>0</v>
      </c>
      <c r="AS115" s="356">
        <f t="shared" ref="AS115:AS129" si="40">AU115-AM115-AO115-AQ115</f>
        <v>0</v>
      </c>
      <c r="AT115" s="430">
        <v>0</v>
      </c>
      <c r="AU115" s="430">
        <v>0</v>
      </c>
      <c r="AV115" s="146">
        <v>0</v>
      </c>
      <c r="AW115" s="146">
        <v>0</v>
      </c>
      <c r="AX115" s="146">
        <v>0</v>
      </c>
      <c r="AY115" s="146">
        <v>0</v>
      </c>
      <c r="AZ115" s="78">
        <v>0</v>
      </c>
      <c r="BA115" s="146">
        <v>0</v>
      </c>
      <c r="BB115" s="146">
        <v>0</v>
      </c>
      <c r="BC115" s="146">
        <v>0</v>
      </c>
      <c r="BD115" s="146">
        <v>0</v>
      </c>
      <c r="BE115" s="78">
        <v>0</v>
      </c>
      <c r="BG115" s="165" t="str">
        <f t="shared" si="37"/>
        <v>ns</v>
      </c>
      <c r="BH115" s="165"/>
      <c r="BI115" s="165" t="str">
        <f t="shared" si="38"/>
        <v>ns</v>
      </c>
      <c r="BJ115" s="126"/>
      <c r="BK115" s="224" t="b">
        <f t="shared" si="39"/>
        <v>1</v>
      </c>
    </row>
    <row r="116" spans="1:63" customFormat="1">
      <c r="A116" s="21" t="s">
        <v>181</v>
      </c>
      <c r="B116" s="336" t="s">
        <v>28</v>
      </c>
      <c r="C116" s="97">
        <v>-664</v>
      </c>
      <c r="D116" s="97">
        <v>-638</v>
      </c>
      <c r="E116" s="97">
        <v>-634</v>
      </c>
      <c r="F116" s="97">
        <v>-625</v>
      </c>
      <c r="G116" s="102">
        <f t="shared" si="36"/>
        <v>-2561</v>
      </c>
      <c r="H116" s="91">
        <v>-670.28300000000002</v>
      </c>
      <c r="I116" s="91">
        <v>-624.80399999999997</v>
      </c>
      <c r="J116" s="91">
        <v>-599.53599999999994</v>
      </c>
      <c r="K116" s="91">
        <v>-603.59</v>
      </c>
      <c r="L116" s="92">
        <v>-2498.2130000000002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-555.77200000000005</v>
      </c>
      <c r="AI116" s="91">
        <v>-566.09500000000003</v>
      </c>
      <c r="AJ116" s="91">
        <v>-603.15099999999995</v>
      </c>
      <c r="AK116" s="92">
        <v>-2357.73</v>
      </c>
      <c r="AL116" s="91">
        <v>-662.14400000000001</v>
      </c>
      <c r="AM116" s="91">
        <v>-662.14400000000001</v>
      </c>
      <c r="AN116" s="91">
        <v>-574.73099999999999</v>
      </c>
      <c r="AO116" s="91">
        <v>-574.73100000000011</v>
      </c>
      <c r="AP116" s="91">
        <v>-571.94799999999998</v>
      </c>
      <c r="AQ116" s="352">
        <v>-571.94800000000009</v>
      </c>
      <c r="AR116" s="91">
        <v>-580.61900000000003</v>
      </c>
      <c r="AS116" s="414">
        <f t="shared" si="40"/>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s="91">
        <v>-647.20100000000002</v>
      </c>
      <c r="BE116" s="519">
        <v>-2448.0329999999999</v>
      </c>
      <c r="BG116" s="165">
        <f t="shared" si="37"/>
        <v>-1.0988826269269891E-2</v>
      </c>
      <c r="BH116" s="165"/>
      <c r="BI116" s="165">
        <f t="shared" si="38"/>
        <v>2.9876172850784588E-3</v>
      </c>
      <c r="BJ116" s="126"/>
      <c r="BK116" s="224" t="b">
        <f t="shared" si="39"/>
        <v>1</v>
      </c>
    </row>
    <row r="117" spans="1:63" customFormat="1">
      <c r="A117" s="93" t="s">
        <v>182</v>
      </c>
      <c r="B117" s="337"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3">
        <v>0</v>
      </c>
      <c r="AR117" s="95">
        <v>0</v>
      </c>
      <c r="AS117" s="353">
        <f t="shared" si="40"/>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s="95">
        <v>0</v>
      </c>
      <c r="BE117" s="96">
        <v>0</v>
      </c>
      <c r="BG117" s="165" t="str">
        <f t="shared" si="37"/>
        <v>ns</v>
      </c>
      <c r="BH117" s="165"/>
      <c r="BI117" s="165">
        <f t="shared" si="38"/>
        <v>-1</v>
      </c>
      <c r="BJ117" s="126"/>
      <c r="BK117" s="224" t="b">
        <f t="shared" si="39"/>
        <v>1</v>
      </c>
    </row>
    <row r="118" spans="1:63" customFormat="1">
      <c r="A118" s="21" t="s">
        <v>183</v>
      </c>
      <c r="B118" s="335" t="s">
        <v>32</v>
      </c>
      <c r="C118" s="60">
        <v>258</v>
      </c>
      <c r="D118" s="60">
        <v>306</v>
      </c>
      <c r="E118" s="60">
        <v>257</v>
      </c>
      <c r="F118" s="60">
        <v>249</v>
      </c>
      <c r="G118" s="61">
        <f t="shared" si="36"/>
        <v>1070</v>
      </c>
      <c r="H118" s="60">
        <v>165.09</v>
      </c>
      <c r="I118" s="60">
        <v>223.804</v>
      </c>
      <c r="J118" s="60">
        <v>270.76600000000002</v>
      </c>
      <c r="K118" s="60">
        <v>276.71899999999999</v>
      </c>
      <c r="L118" s="61">
        <v>936.37900000000002</v>
      </c>
      <c r="M118" s="134">
        <v>259.69200000000001</v>
      </c>
      <c r="N118" s="134">
        <v>267.291</v>
      </c>
      <c r="O118" s="134">
        <v>245.34100000000001</v>
      </c>
      <c r="P118" s="134">
        <v>233.148</v>
      </c>
      <c r="Q118" s="61">
        <v>1005.472</v>
      </c>
      <c r="R118" s="134">
        <v>219.41499999999999</v>
      </c>
      <c r="S118" s="134">
        <v>297.73700000000002</v>
      </c>
      <c r="T118" s="134">
        <v>282.36200000000002</v>
      </c>
      <c r="U118" s="134">
        <v>244.10199999999998</v>
      </c>
      <c r="V118" s="61">
        <v>1043.616</v>
      </c>
      <c r="W118" s="134">
        <v>245.893</v>
      </c>
      <c r="X118" s="134">
        <v>314.90199999999999</v>
      </c>
      <c r="Y118" s="134">
        <v>290.20300000000003</v>
      </c>
      <c r="Z118" s="134">
        <v>265.803921</v>
      </c>
      <c r="AA118" s="61">
        <v>1116.801921</v>
      </c>
      <c r="AB118" s="134">
        <v>269.06</v>
      </c>
      <c r="AC118" s="134">
        <v>306.28448000000003</v>
      </c>
      <c r="AD118" s="134">
        <v>339.44400000000002</v>
      </c>
      <c r="AE118" s="134">
        <v>303.53251999999998</v>
      </c>
      <c r="AF118" s="61">
        <v>1218.3209999999999</v>
      </c>
      <c r="AG118" s="134">
        <v>272.44648800000004</v>
      </c>
      <c r="AH118" s="134">
        <v>371.44770899999997</v>
      </c>
      <c r="AI118" s="134">
        <v>368.322</v>
      </c>
      <c r="AJ118" s="134">
        <v>326.374934</v>
      </c>
      <c r="AK118" s="61">
        <v>1338.5911310000001</v>
      </c>
      <c r="AL118" s="134">
        <v>318.26702299999999</v>
      </c>
      <c r="AM118" s="134">
        <v>318.26702299999999</v>
      </c>
      <c r="AN118" s="134">
        <v>406.49466200000001</v>
      </c>
      <c r="AO118" s="134">
        <v>406.49466200000001</v>
      </c>
      <c r="AP118" s="134">
        <v>368.35399999999998</v>
      </c>
      <c r="AQ118" s="354">
        <v>368.35400000000004</v>
      </c>
      <c r="AR118" s="134">
        <v>333.99799999999999</v>
      </c>
      <c r="AS118" s="354">
        <f t="shared" si="40"/>
        <v>333.99799999999982</v>
      </c>
      <c r="AT118" s="61">
        <v>1427.113685</v>
      </c>
      <c r="AU118" s="61">
        <v>1427.113685</v>
      </c>
      <c r="AV118" s="134">
        <v>286.935</v>
      </c>
      <c r="AW118" s="134">
        <v>390.17857526</v>
      </c>
      <c r="AX118" s="134">
        <v>355.11147899999997</v>
      </c>
      <c r="AY118" s="134">
        <v>298.63584900000001</v>
      </c>
      <c r="AZ118" s="61">
        <v>1330.86090326</v>
      </c>
      <c r="BA118" s="134">
        <v>349.61199999999997</v>
      </c>
      <c r="BB118" s="134">
        <v>387.30044900000001</v>
      </c>
      <c r="BC118" s="134">
        <v>371.017</v>
      </c>
      <c r="BD118" s="134">
        <v>312.97500000000002</v>
      </c>
      <c r="BE118" s="61">
        <v>1420.9044490000001</v>
      </c>
      <c r="BG118" s="165">
        <f t="shared" si="37"/>
        <v>4.8015504662335395E-2</v>
      </c>
      <c r="BH118" s="165"/>
      <c r="BI118" s="165">
        <f t="shared" si="38"/>
        <v>6.7658119281612805E-2</v>
      </c>
      <c r="BJ118" s="126"/>
      <c r="BK118" s="224" t="b">
        <f t="shared" si="39"/>
        <v>1</v>
      </c>
    </row>
    <row r="119" spans="1:63" customFormat="1">
      <c r="A119" s="21" t="s">
        <v>184</v>
      </c>
      <c r="B119" s="336" t="s">
        <v>34</v>
      </c>
      <c r="C119" s="97">
        <v>-48</v>
      </c>
      <c r="D119" s="97">
        <v>-16</v>
      </c>
      <c r="E119" s="97">
        <v>-19</v>
      </c>
      <c r="F119" s="97">
        <v>-51</v>
      </c>
      <c r="G119" s="102">
        <f t="shared" si="36"/>
        <v>-134</v>
      </c>
      <c r="H119" s="97">
        <v>-22.495000000000001</v>
      </c>
      <c r="I119" s="97">
        <v>-52.594999999999999</v>
      </c>
      <c r="J119" s="97">
        <v>-55.390999999999998</v>
      </c>
      <c r="K119" s="97">
        <v>-51.725000000000001</v>
      </c>
      <c r="L119" s="102">
        <v>-182.20599999999999</v>
      </c>
      <c r="M119" s="135">
        <v>-48.348999999999997</v>
      </c>
      <c r="N119" s="135">
        <v>-55.774000000000001</v>
      </c>
      <c r="O119" s="135">
        <v>-45.177999999999997</v>
      </c>
      <c r="P119" s="135">
        <v>-55.008000000000003</v>
      </c>
      <c r="Q119" s="102">
        <v>-204.309</v>
      </c>
      <c r="R119" s="135">
        <v>-50.52</v>
      </c>
      <c r="S119" s="135">
        <v>-56.453000000000003</v>
      </c>
      <c r="T119" s="135">
        <v>-50.186999999999998</v>
      </c>
      <c r="U119" s="135">
        <v>-62.567999999999998</v>
      </c>
      <c r="V119" s="102">
        <v>-219.72800000000001</v>
      </c>
      <c r="W119" s="135">
        <v>-44.231000000000002</v>
      </c>
      <c r="X119" s="135">
        <v>-50.615000000000002</v>
      </c>
      <c r="Y119" s="135">
        <v>-57.948</v>
      </c>
      <c r="Z119" s="135">
        <v>-64.271000000000001</v>
      </c>
      <c r="AA119" s="102">
        <v>-217.065</v>
      </c>
      <c r="AB119" s="135">
        <v>-100.773</v>
      </c>
      <c r="AC119" s="135">
        <v>-117.23099999999999</v>
      </c>
      <c r="AD119" s="135">
        <v>-82.998999999999995</v>
      </c>
      <c r="AE119" s="135">
        <v>-89.43</v>
      </c>
      <c r="AF119" s="102">
        <v>-390.43299999999999</v>
      </c>
      <c r="AG119" s="135">
        <v>-82.727999999999994</v>
      </c>
      <c r="AH119" s="135">
        <v>-43.462000000000003</v>
      </c>
      <c r="AI119" s="135">
        <v>-41.076999999999998</v>
      </c>
      <c r="AJ119" s="135">
        <v>-54.453000000000003</v>
      </c>
      <c r="AK119" s="102">
        <v>-221.72</v>
      </c>
      <c r="AL119" s="135">
        <v>-61.418999999999997</v>
      </c>
      <c r="AM119" s="135">
        <v>-61.418999999999997</v>
      </c>
      <c r="AN119" s="135">
        <v>-43.048000000000002</v>
      </c>
      <c r="AO119" s="135">
        <v>-43.048000000000002</v>
      </c>
      <c r="AP119" s="135">
        <v>-53.957999999999998</v>
      </c>
      <c r="AQ119" s="355">
        <v>-53.958000000000013</v>
      </c>
      <c r="AR119" s="135">
        <v>-78.200999999999993</v>
      </c>
      <c r="AS119" s="416">
        <f t="shared" si="40"/>
        <v>-78.200999999999979</v>
      </c>
      <c r="AT119" s="102">
        <v>-236.626</v>
      </c>
      <c r="AU119" s="102">
        <v>-236.626</v>
      </c>
      <c r="AV119" s="135">
        <v>-65.914000000000001</v>
      </c>
      <c r="AW119" s="135">
        <v>-68.882999999999996</v>
      </c>
      <c r="AX119" s="135">
        <v>-69.828000000000003</v>
      </c>
      <c r="AY119" s="135">
        <v>-96.192999999999998</v>
      </c>
      <c r="AZ119" s="102">
        <v>-300.81799999999998</v>
      </c>
      <c r="BA119" s="135">
        <v>-118.73</v>
      </c>
      <c r="BB119" s="135">
        <v>-94.881</v>
      </c>
      <c r="BC119" s="135">
        <v>-81.671999999999997</v>
      </c>
      <c r="BD119" s="135">
        <v>-77.668000000000006</v>
      </c>
      <c r="BE119" s="63">
        <v>-372.95100000000002</v>
      </c>
      <c r="BG119" s="165">
        <f t="shared" si="37"/>
        <v>-0.19258158078030618</v>
      </c>
      <c r="BH119" s="165"/>
      <c r="BI119" s="165">
        <f t="shared" si="38"/>
        <v>0.23978950727682524</v>
      </c>
      <c r="BJ119" s="126"/>
      <c r="BK119" s="224" t="b">
        <f t="shared" si="39"/>
        <v>1</v>
      </c>
    </row>
    <row r="120" spans="1:63" customFormat="1">
      <c r="A120" s="21" t="s">
        <v>185</v>
      </c>
      <c r="B120" s="336" t="s">
        <v>38</v>
      </c>
      <c r="C120" s="97">
        <v>0</v>
      </c>
      <c r="D120" s="97">
        <v>0</v>
      </c>
      <c r="E120" s="97">
        <v>0</v>
      </c>
      <c r="F120" s="97">
        <v>0</v>
      </c>
      <c r="G120" s="102">
        <f t="shared" si="36"/>
        <v>0</v>
      </c>
      <c r="H120" s="97">
        <v>0</v>
      </c>
      <c r="I120" s="97">
        <v>0</v>
      </c>
      <c r="J120" s="97">
        <v>0</v>
      </c>
      <c r="K120" s="97">
        <v>0</v>
      </c>
      <c r="L120" s="102">
        <v>0</v>
      </c>
      <c r="M120" s="135">
        <v>0</v>
      </c>
      <c r="N120" s="135">
        <v>0</v>
      </c>
      <c r="O120" s="135">
        <v>0</v>
      </c>
      <c r="P120" s="135">
        <v>0</v>
      </c>
      <c r="Q120" s="102">
        <v>0</v>
      </c>
      <c r="R120" s="135">
        <v>0</v>
      </c>
      <c r="S120" s="135">
        <v>0</v>
      </c>
      <c r="T120" s="135">
        <v>0</v>
      </c>
      <c r="U120" s="135">
        <v>0</v>
      </c>
      <c r="V120" s="102">
        <v>0</v>
      </c>
      <c r="W120" s="135">
        <v>0</v>
      </c>
      <c r="X120" s="135">
        <v>0</v>
      </c>
      <c r="Y120" s="135">
        <v>0</v>
      </c>
      <c r="Z120" s="135">
        <v>0</v>
      </c>
      <c r="AA120" s="102">
        <v>0</v>
      </c>
      <c r="AB120" s="135">
        <v>0</v>
      </c>
      <c r="AC120" s="135">
        <v>0</v>
      </c>
      <c r="AD120" s="135">
        <v>0</v>
      </c>
      <c r="AE120" s="135">
        <v>0</v>
      </c>
      <c r="AF120" s="102">
        <v>0</v>
      </c>
      <c r="AG120" s="135">
        <v>0</v>
      </c>
      <c r="AH120" s="135">
        <v>0</v>
      </c>
      <c r="AI120" s="135">
        <v>0</v>
      </c>
      <c r="AJ120" s="135">
        <v>0</v>
      </c>
      <c r="AK120" s="102">
        <v>0</v>
      </c>
      <c r="AL120" s="135">
        <v>0</v>
      </c>
      <c r="AM120" s="135">
        <v>0</v>
      </c>
      <c r="AN120" s="135">
        <v>0</v>
      </c>
      <c r="AO120" s="135">
        <v>0</v>
      </c>
      <c r="AP120" s="135">
        <v>0</v>
      </c>
      <c r="AQ120" s="355">
        <v>0</v>
      </c>
      <c r="AR120" s="135">
        <v>0</v>
      </c>
      <c r="AS120" s="416">
        <f t="shared" si="40"/>
        <v>0</v>
      </c>
      <c r="AT120" s="102">
        <v>0</v>
      </c>
      <c r="AU120" s="102">
        <v>0</v>
      </c>
      <c r="AV120" s="135">
        <v>0</v>
      </c>
      <c r="AW120" s="135">
        <v>0</v>
      </c>
      <c r="AX120" s="135">
        <v>0</v>
      </c>
      <c r="AY120" s="135">
        <v>0</v>
      </c>
      <c r="AZ120" s="102">
        <v>0</v>
      </c>
      <c r="BA120" s="135">
        <v>0</v>
      </c>
      <c r="BB120" s="135">
        <v>0</v>
      </c>
      <c r="BC120" s="135">
        <v>0</v>
      </c>
      <c r="BD120" s="135">
        <v>0</v>
      </c>
      <c r="BE120" s="63">
        <v>0</v>
      </c>
      <c r="BG120" s="165" t="str">
        <f t="shared" si="37"/>
        <v>ns</v>
      </c>
      <c r="BH120" s="165"/>
      <c r="BI120" s="165" t="str">
        <f t="shared" si="38"/>
        <v>ns</v>
      </c>
      <c r="BJ120" s="126"/>
      <c r="BK120" s="224" t="b">
        <f t="shared" si="39"/>
        <v>1</v>
      </c>
    </row>
    <row r="121" spans="1:63" customFormat="1">
      <c r="A121" s="21" t="s">
        <v>186</v>
      </c>
      <c r="B121" s="336" t="s">
        <v>40</v>
      </c>
      <c r="C121" s="97">
        <v>0</v>
      </c>
      <c r="D121" s="97">
        <v>-1</v>
      </c>
      <c r="E121" s="97">
        <v>0</v>
      </c>
      <c r="F121" s="97">
        <v>-1</v>
      </c>
      <c r="G121" s="102">
        <f t="shared" si="36"/>
        <v>-2</v>
      </c>
      <c r="H121" s="97">
        <v>-0.21099999999999999</v>
      </c>
      <c r="I121" s="97">
        <v>0.47899999999999998</v>
      </c>
      <c r="J121" s="97">
        <v>-0.23599999999999999</v>
      </c>
      <c r="K121" s="97">
        <v>1.105</v>
      </c>
      <c r="L121" s="102">
        <v>1.137</v>
      </c>
      <c r="M121" s="135">
        <v>-7.1999999999999995E-2</v>
      </c>
      <c r="N121" s="135">
        <v>0.128</v>
      </c>
      <c r="O121" s="135">
        <v>-4.8000000000000001E-2</v>
      </c>
      <c r="P121" s="135">
        <v>5.7919999999999998</v>
      </c>
      <c r="Q121" s="102">
        <v>5.8</v>
      </c>
      <c r="R121" s="135">
        <v>1.528</v>
      </c>
      <c r="S121" s="135">
        <v>0.745</v>
      </c>
      <c r="T121" s="135">
        <v>0.317</v>
      </c>
      <c r="U121" s="135">
        <v>47.140999999999998</v>
      </c>
      <c r="V121" s="102">
        <v>49.731000000000002</v>
      </c>
      <c r="W121" s="135">
        <v>0.64</v>
      </c>
      <c r="X121" s="135">
        <v>-7.0000000000000001E-3</v>
      </c>
      <c r="Y121" s="135">
        <v>-1.0999999999999999E-2</v>
      </c>
      <c r="Z121" s="135">
        <v>1.099</v>
      </c>
      <c r="AA121" s="102">
        <v>1.7210000000000001</v>
      </c>
      <c r="AB121" s="135">
        <v>0.152</v>
      </c>
      <c r="AC121" s="135">
        <v>0</v>
      </c>
      <c r="AD121" s="135">
        <v>1.355</v>
      </c>
      <c r="AE121" s="135">
        <v>0.54900000000000004</v>
      </c>
      <c r="AF121" s="102">
        <v>2.056</v>
      </c>
      <c r="AG121" s="135">
        <v>6.8000000000000005E-2</v>
      </c>
      <c r="AH121" s="135">
        <v>1.028</v>
      </c>
      <c r="AI121" s="135">
        <v>1.339</v>
      </c>
      <c r="AJ121" s="135">
        <v>3.9159999999999999</v>
      </c>
      <c r="AK121" s="102">
        <v>6.351</v>
      </c>
      <c r="AL121" s="135">
        <v>8.8840000000000003</v>
      </c>
      <c r="AM121" s="135">
        <v>8.8840000000000003</v>
      </c>
      <c r="AN121" s="135">
        <v>4.9180000000000001</v>
      </c>
      <c r="AO121" s="135">
        <v>4.9179999999999993</v>
      </c>
      <c r="AP121" s="135">
        <v>4.5999999999999999E-2</v>
      </c>
      <c r="AQ121" s="355">
        <v>4.6000000000001151E-2</v>
      </c>
      <c r="AR121" s="135">
        <v>2.871</v>
      </c>
      <c r="AS121" s="416">
        <f t="shared" si="40"/>
        <v>2.8710000000000004</v>
      </c>
      <c r="AT121" s="102">
        <v>16.719000000000001</v>
      </c>
      <c r="AU121" s="102">
        <v>16.719000000000001</v>
      </c>
      <c r="AV121" s="135">
        <v>-1.0999999999999999E-2</v>
      </c>
      <c r="AW121" s="135">
        <v>2.4140000000000001</v>
      </c>
      <c r="AX121" s="135">
        <v>18.16</v>
      </c>
      <c r="AY121" s="135">
        <v>0.371</v>
      </c>
      <c r="AZ121" s="102">
        <v>20.934000000000001</v>
      </c>
      <c r="BA121" s="135">
        <v>1.835</v>
      </c>
      <c r="BB121" s="135">
        <v>2.2669999999999999</v>
      </c>
      <c r="BC121" s="135">
        <v>0.49</v>
      </c>
      <c r="BD121" s="135">
        <v>0.72799999999999998</v>
      </c>
      <c r="BE121" s="63">
        <v>5.32</v>
      </c>
      <c r="BG121" s="165">
        <f t="shared" si="37"/>
        <v>0.96226415094339623</v>
      </c>
      <c r="BH121" s="165"/>
      <c r="BI121" s="165">
        <f t="shared" si="38"/>
        <v>-0.74586796598834426</v>
      </c>
      <c r="BJ121" s="126"/>
      <c r="BK121" s="224" t="b">
        <f t="shared" si="39"/>
        <v>1</v>
      </c>
    </row>
    <row r="122" spans="1:63" customFormat="1">
      <c r="A122" s="21" t="s">
        <v>187</v>
      </c>
      <c r="B122" s="336" t="s">
        <v>42</v>
      </c>
      <c r="C122" s="97">
        <v>0</v>
      </c>
      <c r="D122" s="97">
        <v>0</v>
      </c>
      <c r="E122" s="97">
        <v>0</v>
      </c>
      <c r="F122" s="97">
        <v>0</v>
      </c>
      <c r="G122" s="102">
        <f t="shared" si="36"/>
        <v>0</v>
      </c>
      <c r="H122" s="97">
        <v>0</v>
      </c>
      <c r="I122" s="97">
        <v>0</v>
      </c>
      <c r="J122" s="97">
        <v>0</v>
      </c>
      <c r="K122" s="97">
        <v>0</v>
      </c>
      <c r="L122" s="102">
        <v>0</v>
      </c>
      <c r="M122" s="135">
        <v>0</v>
      </c>
      <c r="N122" s="135">
        <v>0</v>
      </c>
      <c r="O122" s="135">
        <v>0</v>
      </c>
      <c r="P122" s="135">
        <v>0</v>
      </c>
      <c r="Q122" s="102">
        <v>0</v>
      </c>
      <c r="R122" s="135">
        <v>0</v>
      </c>
      <c r="S122" s="135">
        <v>0</v>
      </c>
      <c r="T122" s="135">
        <v>0</v>
      </c>
      <c r="U122" s="135">
        <v>0</v>
      </c>
      <c r="V122" s="102">
        <v>0</v>
      </c>
      <c r="W122" s="135">
        <v>0</v>
      </c>
      <c r="X122" s="135">
        <v>0</v>
      </c>
      <c r="Y122" s="135">
        <v>0</v>
      </c>
      <c r="Z122" s="135">
        <v>0</v>
      </c>
      <c r="AA122" s="102">
        <v>0</v>
      </c>
      <c r="AB122" s="135">
        <v>0</v>
      </c>
      <c r="AC122" s="135">
        <v>0</v>
      </c>
      <c r="AD122" s="135">
        <v>0</v>
      </c>
      <c r="AE122" s="135">
        <v>0</v>
      </c>
      <c r="AF122" s="102">
        <v>0</v>
      </c>
      <c r="AG122" s="135">
        <v>0</v>
      </c>
      <c r="AH122" s="135">
        <v>0</v>
      </c>
      <c r="AI122" s="135">
        <v>0</v>
      </c>
      <c r="AJ122" s="135">
        <v>0</v>
      </c>
      <c r="AK122" s="102">
        <v>0</v>
      </c>
      <c r="AL122" s="135">
        <v>0</v>
      </c>
      <c r="AM122" s="135">
        <v>0</v>
      </c>
      <c r="AN122" s="135">
        <v>0</v>
      </c>
      <c r="AO122" s="135">
        <v>0</v>
      </c>
      <c r="AP122" s="135">
        <v>0</v>
      </c>
      <c r="AQ122" s="355">
        <v>0</v>
      </c>
      <c r="AR122" s="135">
        <v>0</v>
      </c>
      <c r="AS122" s="416">
        <f t="shared" si="40"/>
        <v>0</v>
      </c>
      <c r="AT122" s="102">
        <v>0</v>
      </c>
      <c r="AU122" s="102">
        <v>0</v>
      </c>
      <c r="AV122" s="135">
        <v>0</v>
      </c>
      <c r="AW122" s="135">
        <v>0</v>
      </c>
      <c r="AX122" s="135">
        <v>0</v>
      </c>
      <c r="AY122" s="135">
        <v>0</v>
      </c>
      <c r="AZ122" s="102">
        <v>0</v>
      </c>
      <c r="BA122" s="135">
        <v>0</v>
      </c>
      <c r="BB122" s="135">
        <v>0</v>
      </c>
      <c r="BC122" s="135">
        <v>0</v>
      </c>
      <c r="BD122" s="135">
        <v>0</v>
      </c>
      <c r="BE122" s="63">
        <v>0</v>
      </c>
      <c r="BG122" s="165" t="str">
        <f t="shared" si="37"/>
        <v>ns</v>
      </c>
      <c r="BH122" s="165"/>
      <c r="BI122" s="165" t="str">
        <f t="shared" si="38"/>
        <v>ns</v>
      </c>
      <c r="BJ122" s="126"/>
      <c r="BK122" s="224" t="b">
        <f t="shared" si="39"/>
        <v>1</v>
      </c>
    </row>
    <row r="123" spans="1:63" customFormat="1">
      <c r="A123" s="21" t="s">
        <v>188</v>
      </c>
      <c r="B123" s="335" t="s">
        <v>44</v>
      </c>
      <c r="C123" s="60">
        <v>210</v>
      </c>
      <c r="D123" s="60">
        <v>289</v>
      </c>
      <c r="E123" s="60">
        <v>238</v>
      </c>
      <c r="F123" s="60">
        <v>197</v>
      </c>
      <c r="G123" s="61">
        <f t="shared" si="36"/>
        <v>934</v>
      </c>
      <c r="H123" s="60">
        <v>142.38399999999999</v>
      </c>
      <c r="I123" s="60">
        <v>171.68799999999999</v>
      </c>
      <c r="J123" s="60">
        <v>215.13900000000001</v>
      </c>
      <c r="K123" s="60">
        <v>226.09899999999999</v>
      </c>
      <c r="L123" s="61">
        <v>755.31</v>
      </c>
      <c r="M123" s="134">
        <v>211.27099999999999</v>
      </c>
      <c r="N123" s="134">
        <v>211.64499999999998</v>
      </c>
      <c r="O123" s="134">
        <v>200.11500000000001</v>
      </c>
      <c r="P123" s="134">
        <v>183.93199999999999</v>
      </c>
      <c r="Q123" s="61">
        <v>806.96300000000008</v>
      </c>
      <c r="R123" s="134">
        <v>170.423</v>
      </c>
      <c r="S123" s="134">
        <v>242.029</v>
      </c>
      <c r="T123" s="134">
        <v>232.49199999999999</v>
      </c>
      <c r="U123" s="134">
        <v>228.67499999999998</v>
      </c>
      <c r="V123" s="61">
        <v>873.61900000000003</v>
      </c>
      <c r="W123" s="134">
        <v>202.30200000000002</v>
      </c>
      <c r="X123" s="134">
        <v>264.28000000000003</v>
      </c>
      <c r="Y123" s="134">
        <v>232.244</v>
      </c>
      <c r="Z123" s="134">
        <v>202.63192100000001</v>
      </c>
      <c r="AA123" s="61">
        <v>901.45792099999994</v>
      </c>
      <c r="AB123" s="134">
        <v>168.43899999999999</v>
      </c>
      <c r="AC123" s="134">
        <v>189.05347999999998</v>
      </c>
      <c r="AD123" s="134">
        <v>257.8</v>
      </c>
      <c r="AE123" s="134">
        <v>214.65152</v>
      </c>
      <c r="AF123" s="61">
        <v>829.94399999999996</v>
      </c>
      <c r="AG123" s="134">
        <v>189.78648799999999</v>
      </c>
      <c r="AH123" s="134">
        <v>329.01370900000001</v>
      </c>
      <c r="AI123" s="134">
        <v>328.584</v>
      </c>
      <c r="AJ123" s="134">
        <v>275.83793400000002</v>
      </c>
      <c r="AK123" s="61">
        <v>1123.222131</v>
      </c>
      <c r="AL123" s="134">
        <v>265.73202300000003</v>
      </c>
      <c r="AM123" s="134">
        <v>265.73202300000003</v>
      </c>
      <c r="AN123" s="134">
        <v>368.36466200000001</v>
      </c>
      <c r="AO123" s="134">
        <v>368.36466200000001</v>
      </c>
      <c r="AP123" s="134">
        <v>314.44200000000001</v>
      </c>
      <c r="AQ123" s="354">
        <v>314.44200000000001</v>
      </c>
      <c r="AR123" s="134">
        <v>258.66800000000001</v>
      </c>
      <c r="AS123" s="354">
        <f t="shared" si="40"/>
        <v>258.66800000000012</v>
      </c>
      <c r="AT123" s="61">
        <v>1207.2066850000001</v>
      </c>
      <c r="AU123" s="61">
        <v>1207.2066850000001</v>
      </c>
      <c r="AV123" s="134">
        <v>221.01</v>
      </c>
      <c r="AW123" s="134">
        <v>323.70957526000001</v>
      </c>
      <c r="AX123" s="134">
        <v>303.44347899999997</v>
      </c>
      <c r="AY123" s="134">
        <v>202.81384899999998</v>
      </c>
      <c r="AZ123" s="61">
        <v>1050.97690326</v>
      </c>
      <c r="BA123" s="134">
        <v>232.71700000000001</v>
      </c>
      <c r="BB123" s="134">
        <v>294.68644899999998</v>
      </c>
      <c r="BC123" s="134">
        <v>289.83499999999998</v>
      </c>
      <c r="BD123" s="134">
        <v>236.035</v>
      </c>
      <c r="BE123" s="61">
        <v>1053.273449</v>
      </c>
      <c r="BG123" s="165">
        <f t="shared" si="37"/>
        <v>0.16380119584437258</v>
      </c>
      <c r="BH123" s="165"/>
      <c r="BI123" s="165">
        <f t="shared" si="38"/>
        <v>2.1851533871737328E-3</v>
      </c>
      <c r="BJ123" s="126"/>
      <c r="BK123" s="224" t="b">
        <f t="shared" si="39"/>
        <v>1</v>
      </c>
    </row>
    <row r="124" spans="1:63" customFormat="1">
      <c r="A124" s="21" t="s">
        <v>189</v>
      </c>
      <c r="B124" s="336" t="s">
        <v>46</v>
      </c>
      <c r="C124" s="97">
        <v>-78</v>
      </c>
      <c r="D124" s="97">
        <v>-107</v>
      </c>
      <c r="E124" s="97">
        <v>-82</v>
      </c>
      <c r="F124" s="97">
        <v>-73</v>
      </c>
      <c r="G124" s="102">
        <f t="shared" si="36"/>
        <v>-340</v>
      </c>
      <c r="H124" s="97">
        <v>-52.396999999999998</v>
      </c>
      <c r="I124" s="97">
        <v>-58.262299999999996</v>
      </c>
      <c r="J124" s="97">
        <v>-50.84989473684211</v>
      </c>
      <c r="K124" s="97">
        <v>-47.415999999999997</v>
      </c>
      <c r="L124" s="102">
        <v>-208.92519473684212</v>
      </c>
      <c r="M124" s="135">
        <v>-64.015000000000001</v>
      </c>
      <c r="N124" s="135">
        <v>-51.566315789473684</v>
      </c>
      <c r="O124" s="135">
        <v>-56.138021599999995</v>
      </c>
      <c r="P124" s="135">
        <v>-39.053999999999988</v>
      </c>
      <c r="Q124" s="102">
        <v>-210.77333738947368</v>
      </c>
      <c r="R124" s="135">
        <v>-58.999000000000002</v>
      </c>
      <c r="S124" s="135">
        <v>-73.046999999999997</v>
      </c>
      <c r="T124" s="135">
        <v>-69.146283999999994</v>
      </c>
      <c r="U124" s="135">
        <v>-87.130732899999998</v>
      </c>
      <c r="V124" s="102">
        <v>-288.32301690000003</v>
      </c>
      <c r="W124" s="135">
        <v>-72.194018999999997</v>
      </c>
      <c r="X124" s="135">
        <v>-84.616980299999994</v>
      </c>
      <c r="Y124" s="135">
        <v>-71.058000000000007</v>
      </c>
      <c r="Z124" s="135">
        <v>-56.788447699999999</v>
      </c>
      <c r="AA124" s="102">
        <v>-284.65744699999999</v>
      </c>
      <c r="AB124" s="135">
        <v>-60.147999999999996</v>
      </c>
      <c r="AC124" s="135">
        <v>-54.825890295999997</v>
      </c>
      <c r="AD124" s="135">
        <v>-73.707999999999998</v>
      </c>
      <c r="AE124" s="135">
        <v>-67.924142000000003</v>
      </c>
      <c r="AF124" s="102">
        <v>-256.60603229600002</v>
      </c>
      <c r="AG124" s="135">
        <v>-68.364021000000008</v>
      </c>
      <c r="AH124" s="135">
        <v>-89.352267900000001</v>
      </c>
      <c r="AI124" s="135">
        <v>-88.227000000000004</v>
      </c>
      <c r="AJ124" s="135">
        <v>-67.395818000000006</v>
      </c>
      <c r="AK124" s="102">
        <v>-313.33910690000005</v>
      </c>
      <c r="AL124" s="135">
        <v>-79.662608000000006</v>
      </c>
      <c r="AM124" s="135">
        <v>-79.662608000000006</v>
      </c>
      <c r="AN124" s="135">
        <v>-86.704492000000002</v>
      </c>
      <c r="AO124" s="135">
        <v>-86.704492000000002</v>
      </c>
      <c r="AP124" s="135">
        <v>-74.501999999999995</v>
      </c>
      <c r="AQ124" s="355">
        <v>-74.50200000000001</v>
      </c>
      <c r="AR124" s="135">
        <v>-50.726999999999997</v>
      </c>
      <c r="AS124" s="416">
        <f t="shared" si="40"/>
        <v>-50.726999999999961</v>
      </c>
      <c r="AT124" s="102">
        <v>-291.59609999999998</v>
      </c>
      <c r="AU124" s="102">
        <v>-291.59609999999998</v>
      </c>
      <c r="AV124" s="135">
        <v>-62.502000000000002</v>
      </c>
      <c r="AW124" s="135">
        <v>-75.501999999999995</v>
      </c>
      <c r="AX124" s="135">
        <v>-65.269609000000003</v>
      </c>
      <c r="AY124" s="135">
        <v>-37.5974305943</v>
      </c>
      <c r="AZ124" s="102">
        <v>-240.87103959430002</v>
      </c>
      <c r="BA124" s="135">
        <v>-52.870719999999999</v>
      </c>
      <c r="BB124" s="135">
        <v>-65.109057079099998</v>
      </c>
      <c r="BC124" s="135">
        <v>-66.332999999999998</v>
      </c>
      <c r="BD124" s="135">
        <v>-44.034999999999997</v>
      </c>
      <c r="BE124" s="63">
        <v>-228.34777707910001</v>
      </c>
      <c r="BG124" s="165">
        <f t="shared" si="37"/>
        <v>0.17122365289174768</v>
      </c>
      <c r="BH124" s="165"/>
      <c r="BI124" s="165">
        <f t="shared" si="38"/>
        <v>-5.1991565844914267E-2</v>
      </c>
      <c r="BJ124" s="126"/>
      <c r="BK124" s="224" t="b">
        <f t="shared" si="39"/>
        <v>1</v>
      </c>
    </row>
    <row r="125" spans="1:63" customFormat="1">
      <c r="A125" s="21" t="s">
        <v>190</v>
      </c>
      <c r="B125" s="336" t="s">
        <v>48</v>
      </c>
      <c r="C125" s="97">
        <v>0</v>
      </c>
      <c r="D125" s="97">
        <v>0</v>
      </c>
      <c r="E125" s="97">
        <v>0</v>
      </c>
      <c r="F125" s="97">
        <v>0</v>
      </c>
      <c r="G125" s="102">
        <f t="shared" si="36"/>
        <v>0</v>
      </c>
      <c r="H125" s="97">
        <v>0</v>
      </c>
      <c r="I125" s="97">
        <v>0</v>
      </c>
      <c r="J125" s="97">
        <v>0</v>
      </c>
      <c r="K125" s="97">
        <v>0</v>
      </c>
      <c r="L125" s="102">
        <v>0</v>
      </c>
      <c r="M125" s="135">
        <v>0</v>
      </c>
      <c r="N125" s="135">
        <v>0</v>
      </c>
      <c r="O125" s="135">
        <v>0</v>
      </c>
      <c r="P125" s="135">
        <v>0</v>
      </c>
      <c r="Q125" s="102">
        <v>0</v>
      </c>
      <c r="R125" s="135">
        <v>-0.40500000000000003</v>
      </c>
      <c r="S125" s="135">
        <v>-0.70199999999999996</v>
      </c>
      <c r="T125" s="135">
        <v>0</v>
      </c>
      <c r="U125" s="135">
        <v>0</v>
      </c>
      <c r="V125" s="102">
        <v>-1.107</v>
      </c>
      <c r="W125" s="135">
        <v>0</v>
      </c>
      <c r="X125" s="135">
        <v>0</v>
      </c>
      <c r="Y125" s="135">
        <v>0</v>
      </c>
      <c r="Z125" s="135">
        <v>0</v>
      </c>
      <c r="AA125" s="102">
        <v>0</v>
      </c>
      <c r="AB125" s="135">
        <v>0</v>
      </c>
      <c r="AC125" s="135">
        <v>0</v>
      </c>
      <c r="AD125" s="135">
        <v>0</v>
      </c>
      <c r="AE125" s="135">
        <v>0</v>
      </c>
      <c r="AF125" s="102">
        <v>0</v>
      </c>
      <c r="AG125" s="135">
        <v>0</v>
      </c>
      <c r="AH125" s="135">
        <v>0</v>
      </c>
      <c r="AI125" s="135">
        <v>0</v>
      </c>
      <c r="AJ125" s="135">
        <v>0</v>
      </c>
      <c r="AK125" s="102">
        <v>0</v>
      </c>
      <c r="AL125" s="135">
        <v>0</v>
      </c>
      <c r="AM125" s="135">
        <v>0</v>
      </c>
      <c r="AN125" s="135">
        <v>0</v>
      </c>
      <c r="AO125" s="135">
        <v>0</v>
      </c>
      <c r="AP125" s="135">
        <v>0</v>
      </c>
      <c r="AQ125" s="355">
        <v>0</v>
      </c>
      <c r="AR125" s="135">
        <v>0</v>
      </c>
      <c r="AS125" s="416">
        <f t="shared" si="40"/>
        <v>0</v>
      </c>
      <c r="AT125" s="102">
        <v>0</v>
      </c>
      <c r="AU125" s="102">
        <v>0</v>
      </c>
      <c r="AV125" s="135">
        <v>0</v>
      </c>
      <c r="AW125" s="135">
        <v>0</v>
      </c>
      <c r="AX125" s="135">
        <v>0</v>
      </c>
      <c r="AY125" s="135">
        <v>0</v>
      </c>
      <c r="AZ125" s="102">
        <v>0</v>
      </c>
      <c r="BA125" s="135">
        <v>0</v>
      </c>
      <c r="BB125" s="135">
        <v>0</v>
      </c>
      <c r="BC125" s="135">
        <v>0</v>
      </c>
      <c r="BD125" s="135">
        <v>0</v>
      </c>
      <c r="BE125" s="63">
        <v>0</v>
      </c>
      <c r="BG125" s="165" t="str">
        <f t="shared" si="37"/>
        <v>ns</v>
      </c>
      <c r="BH125" s="165"/>
      <c r="BI125" s="165" t="str">
        <f t="shared" si="38"/>
        <v>ns</v>
      </c>
      <c r="BJ125" s="126"/>
      <c r="BK125" s="224" t="b">
        <f t="shared" si="39"/>
        <v>1</v>
      </c>
    </row>
    <row r="126" spans="1:63" customFormat="1">
      <c r="A126" s="21" t="s">
        <v>191</v>
      </c>
      <c r="B126" s="335" t="s">
        <v>50</v>
      </c>
      <c r="C126" s="60">
        <v>132</v>
      </c>
      <c r="D126" s="60">
        <v>182</v>
      </c>
      <c r="E126" s="60">
        <v>156</v>
      </c>
      <c r="F126" s="60">
        <v>124</v>
      </c>
      <c r="G126" s="61">
        <f t="shared" si="36"/>
        <v>594</v>
      </c>
      <c r="H126" s="60">
        <v>89.986999999999995</v>
      </c>
      <c r="I126" s="60">
        <v>113.42570000000001</v>
      </c>
      <c r="J126" s="60">
        <v>164.28910526315789</v>
      </c>
      <c r="K126" s="60">
        <v>178.68299999999999</v>
      </c>
      <c r="L126" s="61">
        <v>546.38480526315789</v>
      </c>
      <c r="M126" s="134">
        <v>147.256</v>
      </c>
      <c r="N126" s="134">
        <v>160.07868421052632</v>
      </c>
      <c r="O126" s="134">
        <v>143.97697840000001</v>
      </c>
      <c r="P126" s="134">
        <v>144.87800000000001</v>
      </c>
      <c r="Q126" s="61">
        <v>596.18966261052628</v>
      </c>
      <c r="R126" s="134">
        <v>111.01900000000001</v>
      </c>
      <c r="S126" s="134">
        <v>168.28</v>
      </c>
      <c r="T126" s="134">
        <v>163.34571600000001</v>
      </c>
      <c r="U126" s="134">
        <v>141.54426710000001</v>
      </c>
      <c r="V126" s="61">
        <v>584.18898309999997</v>
      </c>
      <c r="W126" s="134">
        <v>130.107981</v>
      </c>
      <c r="X126" s="134">
        <v>179.66301969999998</v>
      </c>
      <c r="Y126" s="134">
        <v>161.18600000000001</v>
      </c>
      <c r="Z126" s="134">
        <v>145.8434733</v>
      </c>
      <c r="AA126" s="61">
        <v>616.80047400000001</v>
      </c>
      <c r="AB126" s="134">
        <v>108.291</v>
      </c>
      <c r="AC126" s="134">
        <v>134.227589704</v>
      </c>
      <c r="AD126" s="134">
        <v>184.09200000000001</v>
      </c>
      <c r="AE126" s="134">
        <v>146.72737799999999</v>
      </c>
      <c r="AF126" s="61">
        <v>573.33796770399999</v>
      </c>
      <c r="AG126" s="134">
        <v>121.42246700000001</v>
      </c>
      <c r="AH126" s="134">
        <v>239.66144109999999</v>
      </c>
      <c r="AI126" s="134">
        <v>240.357</v>
      </c>
      <c r="AJ126" s="134">
        <v>208.442116</v>
      </c>
      <c r="AK126" s="61">
        <v>809.88302409999994</v>
      </c>
      <c r="AL126" s="134">
        <v>186.06941500000002</v>
      </c>
      <c r="AM126" s="134">
        <v>186.06941500000002</v>
      </c>
      <c r="AN126" s="134">
        <v>281.66016999999999</v>
      </c>
      <c r="AO126" s="134">
        <v>281.66016999999999</v>
      </c>
      <c r="AP126" s="134">
        <v>239.94</v>
      </c>
      <c r="AQ126" s="354">
        <v>239.93999999999994</v>
      </c>
      <c r="AR126" s="134">
        <v>207.941</v>
      </c>
      <c r="AS126" s="354">
        <f t="shared" si="40"/>
        <v>207.94100000000003</v>
      </c>
      <c r="AT126" s="61">
        <v>915.61058500000001</v>
      </c>
      <c r="AU126" s="61">
        <v>915.61058500000001</v>
      </c>
      <c r="AV126" s="134">
        <v>158.50800000000001</v>
      </c>
      <c r="AW126" s="134">
        <v>248.20757526</v>
      </c>
      <c r="AX126" s="134">
        <v>238.17386999999997</v>
      </c>
      <c r="AY126" s="134">
        <v>165.21641840570001</v>
      </c>
      <c r="AZ126" s="61">
        <v>810.10586366569999</v>
      </c>
      <c r="BA126" s="134">
        <v>179.84627999999998</v>
      </c>
      <c r="BB126" s="134">
        <v>229.5773919209</v>
      </c>
      <c r="BC126" s="134">
        <v>223.50200000000001</v>
      </c>
      <c r="BD126" s="134">
        <v>192</v>
      </c>
      <c r="BE126" s="61">
        <v>824.92567192089996</v>
      </c>
      <c r="BG126" s="165">
        <f t="shared" si="37"/>
        <v>0.16211210636784967</v>
      </c>
      <c r="BH126" s="165"/>
      <c r="BI126" s="165">
        <f t="shared" si="38"/>
        <v>1.8293668667130669E-2</v>
      </c>
      <c r="BJ126" s="126"/>
      <c r="BK126" s="224" t="b">
        <f t="shared" si="39"/>
        <v>1</v>
      </c>
    </row>
    <row r="127" spans="1:63" customFormat="1">
      <c r="A127" s="21" t="s">
        <v>192</v>
      </c>
      <c r="B127" s="336" t="s">
        <v>52</v>
      </c>
      <c r="C127" s="97">
        <v>-6</v>
      </c>
      <c r="D127" s="97">
        <v>-10</v>
      </c>
      <c r="E127" s="97">
        <v>-7</v>
      </c>
      <c r="F127" s="97">
        <v>-6</v>
      </c>
      <c r="G127" s="102">
        <f t="shared" si="36"/>
        <v>-29</v>
      </c>
      <c r="H127" s="97">
        <v>-4.4660000000000002</v>
      </c>
      <c r="I127" s="97">
        <v>-5.7149999999999999</v>
      </c>
      <c r="J127" s="97">
        <v>-8.2981052631578951</v>
      </c>
      <c r="K127" s="97">
        <v>-7.891</v>
      </c>
      <c r="L127" s="102">
        <v>-26.370105263157896</v>
      </c>
      <c r="M127" s="135">
        <v>-7.0750000000000002</v>
      </c>
      <c r="N127" s="135">
        <v>-8.1411842105263155</v>
      </c>
      <c r="O127" s="135">
        <v>-7.1339899416000003</v>
      </c>
      <c r="P127" s="135">
        <v>-7.056</v>
      </c>
      <c r="Q127" s="102">
        <v>-29.406174152126315</v>
      </c>
      <c r="R127" s="135">
        <v>-5.484</v>
      </c>
      <c r="S127" s="135">
        <v>-7.1319999999999997</v>
      </c>
      <c r="T127" s="135">
        <v>-7.1957325903999996</v>
      </c>
      <c r="U127" s="135">
        <v>-6.3039742592400003</v>
      </c>
      <c r="V127" s="102">
        <v>-26.115706849639999</v>
      </c>
      <c r="W127" s="135">
        <v>-5.8455119564000002</v>
      </c>
      <c r="X127" s="135">
        <v>-8.0393940746800006</v>
      </c>
      <c r="Y127" s="135">
        <v>-7.1850000000000005</v>
      </c>
      <c r="Z127" s="135">
        <v>-6.5191369699999999</v>
      </c>
      <c r="AA127" s="102">
        <v>-27.58904300108</v>
      </c>
      <c r="AB127" s="135">
        <v>-4.8689999999999998</v>
      </c>
      <c r="AC127" s="135">
        <v>-6.0235513603784758</v>
      </c>
      <c r="AD127" s="135">
        <v>-8.2040000000000006</v>
      </c>
      <c r="AE127" s="135">
        <v>-6.6021069999999993</v>
      </c>
      <c r="AF127" s="102">
        <v>-25.698658360378477</v>
      </c>
      <c r="AG127" s="135">
        <v>-5.4608799999999995</v>
      </c>
      <c r="AH127" s="135">
        <v>-10.716334999999999</v>
      </c>
      <c r="AI127" s="135">
        <v>-10.724</v>
      </c>
      <c r="AJ127" s="135">
        <v>-9.3118529999999993</v>
      </c>
      <c r="AK127" s="102">
        <v>-36.213068</v>
      </c>
      <c r="AL127" s="135">
        <v>-7.4979649999999998</v>
      </c>
      <c r="AM127" s="135">
        <v>-7.4979649999999998</v>
      </c>
      <c r="AN127" s="135">
        <v>-11.256995999999999</v>
      </c>
      <c r="AO127" s="135">
        <v>-11.256995999999999</v>
      </c>
      <c r="AP127" s="135">
        <v>-12.885999999999999</v>
      </c>
      <c r="AQ127" s="355">
        <v>-12.885999999999999</v>
      </c>
      <c r="AR127" s="135">
        <v>-9.2899999999999991</v>
      </c>
      <c r="AS127" s="416">
        <f t="shared" si="40"/>
        <v>-9.2899999999999956</v>
      </c>
      <c r="AT127" s="102">
        <v>-40.930960999999996</v>
      </c>
      <c r="AU127" s="102">
        <v>-40.930960999999996</v>
      </c>
      <c r="AV127" s="135">
        <v>-7.1189999999999998</v>
      </c>
      <c r="AW127" s="135">
        <v>-11.101067541500001</v>
      </c>
      <c r="AX127" s="135">
        <v>-10.63735891</v>
      </c>
      <c r="AY127" s="135">
        <v>-7.5515607606400001</v>
      </c>
      <c r="AZ127" s="102">
        <v>-36.408987212140005</v>
      </c>
      <c r="BA127" s="135">
        <v>-8.1020000000000003</v>
      </c>
      <c r="BB127" s="135">
        <v>-10.247134252793</v>
      </c>
      <c r="BC127" s="135">
        <v>-9.9849999999999994</v>
      </c>
      <c r="BD127" s="135">
        <v>-8.625</v>
      </c>
      <c r="BE127" s="63">
        <v>-36.959134252793</v>
      </c>
      <c r="BG127" s="165">
        <f t="shared" si="37"/>
        <v>0.14214799739875561</v>
      </c>
      <c r="BH127" s="165"/>
      <c r="BI127" s="165">
        <f t="shared" si="38"/>
        <v>1.5110198958502075E-2</v>
      </c>
      <c r="BJ127" s="126"/>
      <c r="BK127" s="224" t="b">
        <f t="shared" si="39"/>
        <v>1</v>
      </c>
    </row>
    <row r="128" spans="1:63" customFormat="1">
      <c r="A128" s="104" t="s">
        <v>193</v>
      </c>
      <c r="B128" s="344" t="s">
        <v>54</v>
      </c>
      <c r="C128" s="77">
        <v>126</v>
      </c>
      <c r="D128" s="77">
        <v>172</v>
      </c>
      <c r="E128" s="77">
        <v>149</v>
      </c>
      <c r="F128" s="77">
        <v>118</v>
      </c>
      <c r="G128" s="77">
        <f t="shared" si="36"/>
        <v>565</v>
      </c>
      <c r="H128" s="77">
        <v>85.521000000000001</v>
      </c>
      <c r="I128" s="77">
        <v>107.7107</v>
      </c>
      <c r="J128" s="77">
        <v>155.99099999999999</v>
      </c>
      <c r="K128" s="77">
        <v>170.792</v>
      </c>
      <c r="L128" s="77">
        <v>520.01469999999995</v>
      </c>
      <c r="M128" s="147">
        <v>140.18100000000001</v>
      </c>
      <c r="N128" s="147">
        <v>151.9375</v>
      </c>
      <c r="O128" s="147">
        <v>136.84298845839999</v>
      </c>
      <c r="P128" s="147">
        <v>137.822</v>
      </c>
      <c r="Q128" s="77">
        <v>566.78348845840003</v>
      </c>
      <c r="R128" s="147">
        <v>105.535</v>
      </c>
      <c r="S128" s="147">
        <v>161.148</v>
      </c>
      <c r="T128" s="147">
        <v>156.1499834096</v>
      </c>
      <c r="U128" s="147">
        <v>135.24029284076002</v>
      </c>
      <c r="V128" s="77">
        <v>558.07327625035998</v>
      </c>
      <c r="W128" s="147">
        <v>124.26246904360001</v>
      </c>
      <c r="X128" s="147">
        <v>171.62362562532002</v>
      </c>
      <c r="Y128" s="147">
        <v>154.001</v>
      </c>
      <c r="Z128" s="147">
        <v>139.32433632999999</v>
      </c>
      <c r="AA128" s="77">
        <v>589.21143099892004</v>
      </c>
      <c r="AB128" s="147">
        <v>103.422</v>
      </c>
      <c r="AC128" s="147">
        <v>128.20403834362153</v>
      </c>
      <c r="AD128" s="147">
        <v>175.88800000000001</v>
      </c>
      <c r="AE128" s="147">
        <v>140.125271</v>
      </c>
      <c r="AF128" s="77">
        <v>547.63930934362156</v>
      </c>
      <c r="AG128" s="147">
        <v>115.96158699999999</v>
      </c>
      <c r="AH128" s="147">
        <v>228.9451061</v>
      </c>
      <c r="AI128" s="147">
        <v>229.63300000000001</v>
      </c>
      <c r="AJ128" s="147">
        <v>199.13026300000001</v>
      </c>
      <c r="AK128" s="77">
        <v>773.66995610000004</v>
      </c>
      <c r="AL128" s="147">
        <v>178.57145</v>
      </c>
      <c r="AM128" s="147">
        <v>178.57145</v>
      </c>
      <c r="AN128" s="147">
        <v>270.40317400000004</v>
      </c>
      <c r="AO128" s="147">
        <v>270.40317400000004</v>
      </c>
      <c r="AP128" s="147">
        <v>227.054</v>
      </c>
      <c r="AQ128" s="357">
        <v>227.05400000000003</v>
      </c>
      <c r="AR128" s="147">
        <v>198.65100000000001</v>
      </c>
      <c r="AS128" s="357">
        <f t="shared" si="40"/>
        <v>198.6509999999999</v>
      </c>
      <c r="AT128" s="77">
        <v>874.67962399999999</v>
      </c>
      <c r="AU128" s="77">
        <v>874.67962399999999</v>
      </c>
      <c r="AV128" s="147">
        <v>151.38900000000001</v>
      </c>
      <c r="AW128" s="147">
        <v>237.10650771849998</v>
      </c>
      <c r="AX128" s="147">
        <v>227.53651108999998</v>
      </c>
      <c r="AY128" s="147">
        <v>157.66485764505998</v>
      </c>
      <c r="AZ128" s="77">
        <v>773.69687645355998</v>
      </c>
      <c r="BA128" s="147">
        <v>171.74428</v>
      </c>
      <c r="BB128" s="147">
        <v>219.33025766810701</v>
      </c>
      <c r="BC128" s="147">
        <v>213.517</v>
      </c>
      <c r="BD128" s="147">
        <v>183.375</v>
      </c>
      <c r="BE128" s="77">
        <v>787.96653766810698</v>
      </c>
      <c r="BG128" s="165">
        <f t="shared" si="37"/>
        <v>0.16306831299603552</v>
      </c>
      <c r="BH128" s="165"/>
      <c r="BI128" s="165">
        <f t="shared" si="38"/>
        <v>1.8443477864297009E-2</v>
      </c>
      <c r="BJ128" s="126"/>
      <c r="BK128" s="224" t="b">
        <f t="shared" si="39"/>
        <v>1</v>
      </c>
    </row>
    <row r="129" spans="1:63" customFormat="1">
      <c r="A129" s="106" t="s">
        <v>194</v>
      </c>
      <c r="B129" s="345" t="s">
        <v>58</v>
      </c>
      <c r="C129" s="78">
        <v>0</v>
      </c>
      <c r="D129" s="78">
        <v>5</v>
      </c>
      <c r="E129" s="78">
        <v>3</v>
      </c>
      <c r="F129" s="78">
        <v>-2</v>
      </c>
      <c r="G129" s="78">
        <f>SUM(C129:F129)</f>
        <v>6</v>
      </c>
      <c r="H129" s="78">
        <v>0</v>
      </c>
      <c r="I129" s="78">
        <v>0</v>
      </c>
      <c r="J129" s="78">
        <v>0</v>
      </c>
      <c r="K129" s="78">
        <v>0</v>
      </c>
      <c r="L129" s="78">
        <v>0</v>
      </c>
      <c r="M129" s="148">
        <v>0</v>
      </c>
      <c r="N129" s="148">
        <v>0</v>
      </c>
      <c r="O129" s="148">
        <v>0</v>
      </c>
      <c r="P129" s="148">
        <v>0</v>
      </c>
      <c r="Q129" s="78">
        <v>0</v>
      </c>
      <c r="R129" s="148">
        <v>0</v>
      </c>
      <c r="S129" s="148">
        <v>0</v>
      </c>
      <c r="T129" s="148">
        <v>0</v>
      </c>
      <c r="U129" s="148">
        <v>0</v>
      </c>
      <c r="V129" s="78">
        <v>0</v>
      </c>
      <c r="W129" s="148">
        <v>0</v>
      </c>
      <c r="X129" s="148">
        <v>0</v>
      </c>
      <c r="Y129" s="148">
        <v>0</v>
      </c>
      <c r="Z129" s="148">
        <v>0</v>
      </c>
      <c r="AA129" s="78">
        <v>0</v>
      </c>
      <c r="AB129" s="148">
        <v>0</v>
      </c>
      <c r="AC129" s="148">
        <v>0</v>
      </c>
      <c r="AD129" s="148">
        <v>0</v>
      </c>
      <c r="AE129" s="148">
        <v>0</v>
      </c>
      <c r="AF129" s="78">
        <v>0</v>
      </c>
      <c r="AG129" s="148">
        <v>0</v>
      </c>
      <c r="AH129" s="148">
        <v>0</v>
      </c>
      <c r="AI129" s="148">
        <v>0</v>
      </c>
      <c r="AJ129" s="148">
        <v>0</v>
      </c>
      <c r="AK129" s="78">
        <v>0</v>
      </c>
      <c r="AL129" s="148">
        <v>0</v>
      </c>
      <c r="AM129" s="148">
        <v>0</v>
      </c>
      <c r="AN129" s="148">
        <v>0</v>
      </c>
      <c r="AO129" s="148">
        <v>0</v>
      </c>
      <c r="AP129" s="148">
        <v>0</v>
      </c>
      <c r="AQ129" s="358">
        <v>0</v>
      </c>
      <c r="AR129" s="148">
        <v>0</v>
      </c>
      <c r="AS129" s="358">
        <f t="shared" si="40"/>
        <v>0</v>
      </c>
      <c r="AT129" s="78">
        <v>0</v>
      </c>
      <c r="AU129" s="78">
        <v>0</v>
      </c>
      <c r="AV129" s="148">
        <v>0</v>
      </c>
      <c r="AW129" s="148">
        <v>0</v>
      </c>
      <c r="AX129" s="148">
        <v>0</v>
      </c>
      <c r="AY129" s="148">
        <v>0</v>
      </c>
      <c r="AZ129" s="78">
        <v>0</v>
      </c>
      <c r="BA129" s="148">
        <v>0</v>
      </c>
      <c r="BB129" s="148">
        <v>0</v>
      </c>
      <c r="BC129" s="148">
        <v>0</v>
      </c>
      <c r="BD129" s="148">
        <v>0</v>
      </c>
      <c r="BE129" s="78">
        <v>0</v>
      </c>
      <c r="BG129" s="165" t="str">
        <f t="shared" si="37"/>
        <v>ns</v>
      </c>
      <c r="BH129" s="165"/>
      <c r="BI129" s="165" t="str">
        <f t="shared" si="38"/>
        <v>ns</v>
      </c>
      <c r="BJ129" s="126"/>
      <c r="BK129" s="224" t="b">
        <f t="shared" si="39"/>
        <v>1</v>
      </c>
    </row>
    <row r="130" spans="1:63" customFormat="1">
      <c r="A130" s="21"/>
      <c r="B130" s="346"/>
      <c r="C130" s="109"/>
      <c r="D130" s="109"/>
      <c r="E130" s="109"/>
      <c r="F130" s="109"/>
      <c r="G130" s="109"/>
      <c r="H130" s="109"/>
      <c r="I130" s="109"/>
      <c r="J130" s="109"/>
      <c r="K130" s="109"/>
      <c r="L130" s="109"/>
      <c r="M130" s="149"/>
      <c r="N130" s="149"/>
      <c r="O130" s="149"/>
      <c r="P130" s="149"/>
      <c r="Q130" s="109"/>
      <c r="R130" s="149"/>
      <c r="S130" s="149"/>
      <c r="T130" s="149"/>
      <c r="U130" s="149"/>
      <c r="V130" s="10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20"/>
      <c r="AT130" s="149"/>
      <c r="AU130" s="149"/>
      <c r="AV130" s="149"/>
      <c r="AW130" s="149"/>
      <c r="AX130" s="149"/>
      <c r="AY130" s="149"/>
      <c r="AZ130" s="149"/>
      <c r="BA130" s="149"/>
      <c r="BB130" s="149"/>
      <c r="BC130" s="149"/>
      <c r="BD130" s="149"/>
      <c r="BE130" s="420"/>
      <c r="BG130" s="168"/>
      <c r="BH130" s="168"/>
      <c r="BI130" s="168"/>
      <c r="BJ130" s="126"/>
      <c r="BK130" s="224"/>
    </row>
    <row r="131" spans="1:63" customFormat="1">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10"/>
      <c r="AT131" s="131"/>
      <c r="AU131" s="131"/>
      <c r="AV131" s="131"/>
      <c r="AW131" s="131"/>
      <c r="AX131" s="131"/>
      <c r="AY131" s="131"/>
      <c r="AZ131" s="131"/>
      <c r="BA131" s="131"/>
      <c r="BB131" s="131"/>
      <c r="BC131" s="131"/>
      <c r="BD131" s="131"/>
      <c r="BE131" s="410"/>
      <c r="BG131" s="168"/>
      <c r="BH131" s="168"/>
      <c r="BI131" s="168"/>
      <c r="BJ131" s="126"/>
      <c r="BK131" s="224"/>
    </row>
    <row r="132" spans="1:63" customFormat="1" ht="16.5"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2"/>
      <c r="AT132" s="133"/>
      <c r="AU132" s="133"/>
      <c r="AV132" s="133"/>
      <c r="AW132" s="133"/>
      <c r="AX132" s="133"/>
      <c r="AY132" s="133"/>
      <c r="AZ132" s="133"/>
      <c r="BA132" s="133"/>
      <c r="BB132" s="133"/>
      <c r="BC132" s="133"/>
      <c r="BD132" s="133"/>
      <c r="BE132" s="412"/>
      <c r="BG132" s="378"/>
      <c r="BH132" s="378"/>
      <c r="BI132" s="380"/>
      <c r="BJ132" s="378"/>
      <c r="BK132" s="378"/>
    </row>
    <row r="133" spans="1:63" customFormat="1">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138" t="str">
        <f>+$AM$13</f>
        <v>IFRS 17</v>
      </c>
      <c r="AN133" s="131"/>
      <c r="AO133" s="138" t="str">
        <f>+$AM$13</f>
        <v>IFRS 17</v>
      </c>
      <c r="AP133" s="131"/>
      <c r="AQ133" s="138" t="str">
        <f>+$AM$13</f>
        <v>IFRS 17</v>
      </c>
      <c r="AR133" s="131"/>
      <c r="AS133" s="418" t="str">
        <f>+$AM$13</f>
        <v>IFRS 17</v>
      </c>
      <c r="AT133" s="131"/>
      <c r="AU133" s="138" t="s">
        <v>596</v>
      </c>
      <c r="AV133" s="131"/>
      <c r="AW133" s="131"/>
      <c r="AX133" s="131"/>
      <c r="AY133" s="131"/>
      <c r="AZ133" s="131"/>
      <c r="BA133" s="131"/>
      <c r="BB133" s="131"/>
      <c r="BC133" s="131"/>
      <c r="BD133" s="131"/>
      <c r="BE133" s="410"/>
      <c r="BG133" s="381"/>
      <c r="BH133" s="381"/>
      <c r="BI133" s="381"/>
      <c r="BJ133" s="126"/>
      <c r="BK133" s="224"/>
    </row>
    <row r="134" spans="1:63" customFormat="1" ht="25.5">
      <c r="A134" s="21"/>
      <c r="B134" s="340" t="s">
        <v>24</v>
      </c>
      <c r="C134" s="101" t="str">
        <f t="shared" ref="C134:L134" si="41">C$14</f>
        <v>Q1-15
Underlying</v>
      </c>
      <c r="D134" s="101" t="str">
        <f t="shared" si="41"/>
        <v>Q2-15
Underlying</v>
      </c>
      <c r="E134" s="101" t="str">
        <f t="shared" si="41"/>
        <v>Q3-15
Underlying</v>
      </c>
      <c r="F134" s="101" t="str">
        <f t="shared" si="41"/>
        <v>Q4-15
Underlying</v>
      </c>
      <c r="G134" s="101" t="str">
        <f t="shared" si="41"/>
        <v>FY-2015
Underlying</v>
      </c>
      <c r="H134" s="101" t="str">
        <f t="shared" si="41"/>
        <v>Q1-16
Underlying</v>
      </c>
      <c r="I134" s="101" t="str">
        <f t="shared" si="41"/>
        <v>Q2-16
Underlying</v>
      </c>
      <c r="J134" s="101" t="str">
        <f t="shared" si="41"/>
        <v>Q3-16
Underlying</v>
      </c>
      <c r="K134" s="101" t="str">
        <f t="shared" si="41"/>
        <v>Q4-16
Underlying</v>
      </c>
      <c r="L134" s="101" t="str">
        <f t="shared" si="41"/>
        <v>FY-2016
Underlying</v>
      </c>
      <c r="M134" s="138" t="s">
        <v>540</v>
      </c>
      <c r="N134" s="138" t="s">
        <v>541</v>
      </c>
      <c r="O134" s="138" t="s">
        <v>542</v>
      </c>
      <c r="P134" s="138" t="s">
        <v>543</v>
      </c>
      <c r="Q134" s="101" t="s">
        <v>544</v>
      </c>
      <c r="R134" s="138" t="s">
        <v>545</v>
      </c>
      <c r="S134" s="138" t="s">
        <v>546</v>
      </c>
      <c r="T134" s="138" t="s">
        <v>547</v>
      </c>
      <c r="U134" s="138" t="s">
        <v>548</v>
      </c>
      <c r="V134" s="101" t="s">
        <v>549</v>
      </c>
      <c r="W134" s="138" t="s">
        <v>550</v>
      </c>
      <c r="X134" s="138" t="s">
        <v>551</v>
      </c>
      <c r="Y134" s="138" t="s">
        <v>552</v>
      </c>
      <c r="Z134" s="138" t="s">
        <v>553</v>
      </c>
      <c r="AA134" s="138" t="s">
        <v>554</v>
      </c>
      <c r="AB134" s="138" t="s">
        <v>555</v>
      </c>
      <c r="AC134" s="138" t="s">
        <v>556</v>
      </c>
      <c r="AD134" s="138" t="s">
        <v>557</v>
      </c>
      <c r="AE134" s="138" t="s">
        <v>558</v>
      </c>
      <c r="AF134" s="138" t="s">
        <v>559</v>
      </c>
      <c r="AG134" s="138" t="s">
        <v>560</v>
      </c>
      <c r="AH134" s="138" t="s">
        <v>561</v>
      </c>
      <c r="AI134" s="138" t="s">
        <v>562</v>
      </c>
      <c r="AJ134" s="138" t="s">
        <v>563</v>
      </c>
      <c r="AK134" s="138" t="s">
        <v>564</v>
      </c>
      <c r="AL134" s="138" t="s">
        <v>565</v>
      </c>
      <c r="AM134" s="138" t="str">
        <f>AM$14</f>
        <v>Q1-22
Underlying</v>
      </c>
      <c r="AN134" s="138" t="s">
        <v>572</v>
      </c>
      <c r="AO134" s="138" t="str">
        <f>AO$14</f>
        <v>Q2-22
Underlying</v>
      </c>
      <c r="AP134" s="138" t="s">
        <v>577</v>
      </c>
      <c r="AQ134" s="138" t="str">
        <f>AQ$14</f>
        <v>Q3-22
Underlying</v>
      </c>
      <c r="AR134" s="138" t="s">
        <v>602</v>
      </c>
      <c r="AS134" s="418" t="str">
        <f>AS112</f>
        <v>Q4-22
Underlying</v>
      </c>
      <c r="AT134" s="138" t="s">
        <v>603</v>
      </c>
      <c r="AU134" s="138" t="s">
        <v>609</v>
      </c>
      <c r="AV134" s="138" t="s">
        <v>607</v>
      </c>
      <c r="AW134" s="138" t="s">
        <v>616</v>
      </c>
      <c r="AX134" s="138" t="s">
        <v>622</v>
      </c>
      <c r="AY134" s="138" t="s">
        <v>630</v>
      </c>
      <c r="AZ134" s="57" t="s">
        <v>631</v>
      </c>
      <c r="BA134" s="138" t="s">
        <v>649</v>
      </c>
      <c r="BB134" s="138" t="s">
        <v>651</v>
      </c>
      <c r="BC134" s="138" t="s">
        <v>665</v>
      </c>
      <c r="BD134" s="57" t="str">
        <f>BD$14</f>
        <v>Q4-24
Underlying</v>
      </c>
      <c r="BE134" s="415" t="str">
        <f t="shared" ref="BE134" si="42">BE$14</f>
        <v>FY-2024
Underlying</v>
      </c>
      <c r="BG134" s="379" t="str">
        <f>LEFT($AY:$AY,2)&amp;"/"&amp;LEFT(BD:BD,2)</f>
        <v>Q4/Q4</v>
      </c>
      <c r="BH134" s="379"/>
      <c r="BI134" s="379" t="str">
        <f>LEFT($AK:$AK,2)&amp;"/"&amp;LEFT(BE:BE,2)</f>
        <v>FY/FY</v>
      </c>
      <c r="BJ134" s="126"/>
      <c r="BK134" s="224"/>
    </row>
    <row r="135" spans="1:63" customFormat="1">
      <c r="A135" s="21"/>
      <c r="B135" s="334"/>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10"/>
      <c r="AT135" s="131"/>
      <c r="AU135" s="131"/>
      <c r="AV135" s="131"/>
      <c r="AW135" s="131"/>
      <c r="AX135" s="131"/>
      <c r="AY135" s="131"/>
      <c r="AZ135" s="131"/>
      <c r="BA135" s="131"/>
      <c r="BB135" s="131"/>
      <c r="BC135" s="131"/>
      <c r="BD135" s="131"/>
      <c r="BE135" s="410"/>
      <c r="BG135" s="348"/>
      <c r="BH135" s="348"/>
      <c r="BI135" s="348"/>
      <c r="BJ135" s="126"/>
      <c r="BK135" s="224"/>
    </row>
    <row r="136" spans="1:63" customFormat="1">
      <c r="A136" s="21" t="s">
        <v>196</v>
      </c>
      <c r="B136" s="335" t="s">
        <v>26</v>
      </c>
      <c r="C136" s="60">
        <v>644</v>
      </c>
      <c r="D136" s="60">
        <v>693</v>
      </c>
      <c r="E136" s="60">
        <v>636</v>
      </c>
      <c r="F136" s="60">
        <v>649</v>
      </c>
      <c r="G136" s="61">
        <f t="shared" ref="G136:G149" si="43">SUM(C136:F136)</f>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9">
        <v>712.61569609989897</v>
      </c>
      <c r="AA136" s="61">
        <v>2795.5383005014</v>
      </c>
      <c r="AB136" s="139">
        <v>670.41742911593099</v>
      </c>
      <c r="AC136" s="139">
        <v>639.72607946226299</v>
      </c>
      <c r="AD136" s="139">
        <v>656.67998736737297</v>
      </c>
      <c r="AE136" s="139">
        <v>692.31423574118105</v>
      </c>
      <c r="AF136" s="61">
        <v>2659.1377316867502</v>
      </c>
      <c r="AG136" s="139">
        <v>693.40264640916803</v>
      </c>
      <c r="AH136" s="139">
        <v>801.28581187664997</v>
      </c>
      <c r="AI136" s="139">
        <v>796.53540670660016</v>
      </c>
      <c r="AJ136" s="139">
        <v>824.26045456505199</v>
      </c>
      <c r="AK136" s="61">
        <v>3115.4843195574731</v>
      </c>
      <c r="AL136" s="139">
        <v>786.25512933710604</v>
      </c>
      <c r="AM136" s="139">
        <v>786.25512933710604</v>
      </c>
      <c r="AN136" s="139">
        <v>812.22329569472004</v>
      </c>
      <c r="AO136" s="139">
        <v>812.22329569472402</v>
      </c>
      <c r="AP136" s="139">
        <v>825.16598327093504</v>
      </c>
      <c r="AQ136" s="354">
        <v>825.16598327092993</v>
      </c>
      <c r="AR136" s="139">
        <v>895.90016386943898</v>
      </c>
      <c r="AS136" s="354">
        <f>AU136-AM136-AO136-AQ136</f>
        <v>895.90016386943967</v>
      </c>
      <c r="AT136" s="61">
        <v>3319.5445721721999</v>
      </c>
      <c r="AU136" s="61">
        <v>3319.5445721721999</v>
      </c>
      <c r="AV136" s="139">
        <v>968.82589467994296</v>
      </c>
      <c r="AW136" s="139">
        <v>982.06224162472404</v>
      </c>
      <c r="AX136" s="139">
        <v>1024.0358033714899</v>
      </c>
      <c r="AY136" s="139">
        <v>973.91925237061002</v>
      </c>
      <c r="AZ136" s="61">
        <v>3948.8431920467601</v>
      </c>
      <c r="BA136" s="139">
        <v>1057.3589505637799</v>
      </c>
      <c r="BB136" s="139">
        <v>1027.1657351917199</v>
      </c>
      <c r="BC136" s="139">
        <v>1005.72327242035</v>
      </c>
      <c r="BD136" s="134">
        <v>969.10560906443197</v>
      </c>
      <c r="BE136" s="61">
        <v>4059.35356724029</v>
      </c>
      <c r="BG136" s="165">
        <f t="shared" ref="BG136:BG149" si="44">IF(ISERROR($BD136/AY136),"ns",IF($BD136/AY136&gt;200%,"x"&amp;(ROUND($BD136/AY136,1)),IF($BD136/AY136&lt;0,"ns",$BD136/AY136-1)))</f>
        <v>-4.9425486707046495E-3</v>
      </c>
      <c r="BH136" s="165"/>
      <c r="BI136" s="165">
        <f t="shared" ref="BI136:BI149" si="45">IF(ISERROR($BE136/AZ136),"ns",IF($BE136/AZ136&gt;200%,"x"&amp;(ROUND($BE136/AZ136,1)),IF($BE136/AZ136&lt;0,"ns",$BE136/AZ136-1)))</f>
        <v>2.7985506088493262E-2</v>
      </c>
      <c r="BJ136" s="126"/>
      <c r="BK136" s="224" t="b">
        <f t="shared" ref="BK136:BK149" si="46">ROUND(BE136,1)=ROUND((BA136+BB136+BC136+BD136),1)</f>
        <v>1</v>
      </c>
    </row>
    <row r="137" spans="1:63" customFormat="1">
      <c r="A137" s="21" t="s">
        <v>197</v>
      </c>
      <c r="B137" s="336" t="s">
        <v>28</v>
      </c>
      <c r="C137" s="97">
        <v>-383</v>
      </c>
      <c r="D137" s="97">
        <v>-365</v>
      </c>
      <c r="E137" s="97">
        <v>-354</v>
      </c>
      <c r="F137" s="97">
        <v>-430</v>
      </c>
      <c r="G137" s="102">
        <f t="shared" si="43"/>
        <v>-1532</v>
      </c>
      <c r="H137" s="91">
        <v>-374.46810902468002</v>
      </c>
      <c r="I137" s="91">
        <v>-369.77959744394002</v>
      </c>
      <c r="J137" s="91">
        <v>-360.70145902991402</v>
      </c>
      <c r="K137" s="91">
        <v>-400.56497144276102</v>
      </c>
      <c r="L137" s="92">
        <v>-1505.5141369413</v>
      </c>
      <c r="M137" s="91">
        <v>-371.72462892365797</v>
      </c>
      <c r="N137" s="91">
        <v>-372.21155248923401</v>
      </c>
      <c r="O137" s="91">
        <v>-364.260076893536</v>
      </c>
      <c r="P137" s="91">
        <v>-408.77191384064901</v>
      </c>
      <c r="Q137" s="92">
        <v>-1516.9681721470799</v>
      </c>
      <c r="R137" s="91">
        <v>-440.15848941124102</v>
      </c>
      <c r="S137" s="91">
        <v>-430.26652108217797</v>
      </c>
      <c r="T137" s="91">
        <v>-409.21040585547502</v>
      </c>
      <c r="U137" s="91">
        <v>-456.28105598881297</v>
      </c>
      <c r="V137" s="92">
        <v>-1735.91647233771</v>
      </c>
      <c r="W137" s="91">
        <v>-435.48239547209897</v>
      </c>
      <c r="X137" s="91">
        <v>-442.73787192888699</v>
      </c>
      <c r="Y137" s="91">
        <v>-421.73951217847701</v>
      </c>
      <c r="Z137" s="91">
        <v>-453.51299544744995</v>
      </c>
      <c r="AA137" s="92">
        <v>-1753.4727750269101</v>
      </c>
      <c r="AB137" s="91">
        <v>-437.48636023195598</v>
      </c>
      <c r="AC137" s="91">
        <v>-427.77864289882598</v>
      </c>
      <c r="AD137" s="91">
        <v>-415.331571376505</v>
      </c>
      <c r="AE137" s="91">
        <v>-453.18545285501904</v>
      </c>
      <c r="AF137" s="92">
        <v>-1733.7820273623099</v>
      </c>
      <c r="AG137" s="91">
        <v>-435.73807574982698</v>
      </c>
      <c r="AH137" s="91">
        <v>-494.09011445231403</v>
      </c>
      <c r="AI137" s="91">
        <v>-485.76551997694156</v>
      </c>
      <c r="AJ137" s="91">
        <v>-593.59998198043911</v>
      </c>
      <c r="AK137" s="92">
        <v>-2009.1936921595225</v>
      </c>
      <c r="AL137" s="91">
        <v>-507.97008511281399</v>
      </c>
      <c r="AM137" s="91">
        <v>-507.97008511281399</v>
      </c>
      <c r="AN137" s="91">
        <v>-487.66406817610994</v>
      </c>
      <c r="AO137" s="91">
        <v>-487.66406817611403</v>
      </c>
      <c r="AP137" s="91">
        <v>-485.58203443311498</v>
      </c>
      <c r="AQ137" s="352">
        <v>-485.58203443312004</v>
      </c>
      <c r="AR137" s="91">
        <v>-592.74232188210306</v>
      </c>
      <c r="AS137" s="414">
        <f t="shared" ref="AS137:AS151" si="47">AU137-AM137-AO137-AQ137</f>
        <v>-592.7423218820918</v>
      </c>
      <c r="AT137" s="92">
        <v>-2073.9585096041401</v>
      </c>
      <c r="AU137" s="92">
        <v>-2073.9585096041401</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s="91">
        <v>-568.00913404999096</v>
      </c>
      <c r="BE137" s="519">
        <v>-2147.9704578554702</v>
      </c>
      <c r="BG137" s="165">
        <f t="shared" si="44"/>
        <v>-9.4586878797078389E-2</v>
      </c>
      <c r="BH137" s="165"/>
      <c r="BI137" s="165">
        <f t="shared" si="45"/>
        <v>-4.6077690269911153E-3</v>
      </c>
      <c r="BJ137" s="126"/>
      <c r="BK137" s="224" t="b">
        <f t="shared" si="46"/>
        <v>1</v>
      </c>
    </row>
    <row r="138" spans="1:63" customFormat="1">
      <c r="A138" s="93" t="s">
        <v>198</v>
      </c>
      <c r="B138" s="337"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3">
        <v>0</v>
      </c>
      <c r="AR138" s="95">
        <v>0</v>
      </c>
      <c r="AS138" s="353">
        <f t="shared" si="47"/>
        <v>0</v>
      </c>
      <c r="AT138" s="96">
        <v>-38.091154699999997</v>
      </c>
      <c r="AU138" s="96">
        <v>-38.091154699999997</v>
      </c>
      <c r="AV138" s="95">
        <v>-39.948</v>
      </c>
      <c r="AW138" s="95">
        <v>-3.0000000000285354E-4</v>
      </c>
      <c r="AX138" s="95">
        <v>0</v>
      </c>
      <c r="AY138" s="95">
        <v>0</v>
      </c>
      <c r="AZ138" s="96">
        <v>-39.948300000000003</v>
      </c>
      <c r="BA138" s="95">
        <v>0</v>
      </c>
      <c r="BB138" s="95">
        <v>0</v>
      </c>
      <c r="BC138" s="95">
        <v>0</v>
      </c>
      <c r="BD138" s="95">
        <v>0</v>
      </c>
      <c r="BE138" s="96">
        <v>0</v>
      </c>
      <c r="BG138" s="165" t="str">
        <f t="shared" si="44"/>
        <v>ns</v>
      </c>
      <c r="BH138" s="165"/>
      <c r="BI138" s="165">
        <f t="shared" si="45"/>
        <v>-1</v>
      </c>
      <c r="BJ138" s="126"/>
      <c r="BK138" s="224" t="b">
        <f t="shared" si="46"/>
        <v>1</v>
      </c>
    </row>
    <row r="139" spans="1:63" customFormat="1">
      <c r="A139" s="21" t="s">
        <v>199</v>
      </c>
      <c r="B139" s="335" t="s">
        <v>32</v>
      </c>
      <c r="C139" s="60">
        <v>261</v>
      </c>
      <c r="D139" s="60">
        <v>328</v>
      </c>
      <c r="E139" s="60">
        <v>282</v>
      </c>
      <c r="F139" s="60">
        <v>219</v>
      </c>
      <c r="G139" s="61">
        <f t="shared" si="43"/>
        <v>1090</v>
      </c>
      <c r="H139" s="60">
        <v>249.67982278281499</v>
      </c>
      <c r="I139" s="60">
        <v>267.47718302902098</v>
      </c>
      <c r="J139" s="60">
        <v>271.55621129430102</v>
      </c>
      <c r="K139" s="60">
        <v>210.91432814797099</v>
      </c>
      <c r="L139" s="61">
        <v>999.62754525410799</v>
      </c>
      <c r="M139" s="134">
        <v>234.88330842077701</v>
      </c>
      <c r="N139" s="134">
        <v>266.72726773989399</v>
      </c>
      <c r="O139" s="134">
        <v>254.52935734680901</v>
      </c>
      <c r="P139" s="134">
        <v>208.627221801632</v>
      </c>
      <c r="Q139" s="61">
        <v>964.76715530911304</v>
      </c>
      <c r="R139" s="134">
        <v>237.25255915929401</v>
      </c>
      <c r="S139" s="134">
        <v>258.28026591638303</v>
      </c>
      <c r="T139" s="134">
        <v>252.52072070690102</v>
      </c>
      <c r="U139" s="134">
        <v>247.95123398411599</v>
      </c>
      <c r="V139" s="61">
        <v>996.00477976669401</v>
      </c>
      <c r="W139" s="134">
        <v>241.16196550805401</v>
      </c>
      <c r="X139" s="134">
        <v>271.80092845092503</v>
      </c>
      <c r="Y139" s="134">
        <v>269.99993086306102</v>
      </c>
      <c r="Z139" s="134">
        <v>259.10270065244998</v>
      </c>
      <c r="AA139" s="61">
        <v>1042.06552547449</v>
      </c>
      <c r="AB139" s="134">
        <v>232.931068883975</v>
      </c>
      <c r="AC139" s="134">
        <v>211.94743656343701</v>
      </c>
      <c r="AD139" s="134">
        <v>241.348415990869</v>
      </c>
      <c r="AE139" s="134">
        <v>239.12878288616102</v>
      </c>
      <c r="AF139" s="61">
        <v>925.35570432444206</v>
      </c>
      <c r="AG139" s="134">
        <v>257.664570659341</v>
      </c>
      <c r="AH139" s="134">
        <v>307.195697424336</v>
      </c>
      <c r="AI139" s="134">
        <v>310.76988672965962</v>
      </c>
      <c r="AJ139" s="134">
        <v>230.66047258461262</v>
      </c>
      <c r="AK139" s="61">
        <v>1106.2906273979486</v>
      </c>
      <c r="AL139" s="134">
        <v>278.28504422429199</v>
      </c>
      <c r="AM139" s="134">
        <v>278.28504422429199</v>
      </c>
      <c r="AN139" s="134">
        <v>324.55922751861004</v>
      </c>
      <c r="AO139" s="134">
        <v>324.55922751860999</v>
      </c>
      <c r="AP139" s="134">
        <v>339.58394883782</v>
      </c>
      <c r="AQ139" s="354">
        <v>339.58394883782</v>
      </c>
      <c r="AR139" s="134">
        <v>303.15784198733502</v>
      </c>
      <c r="AS139" s="354">
        <f t="shared" si="47"/>
        <v>303.15784198733797</v>
      </c>
      <c r="AT139" s="61">
        <v>1245.58606256806</v>
      </c>
      <c r="AU139" s="61">
        <v>1245.58606256806</v>
      </c>
      <c r="AV139" s="134">
        <v>445.25507585728297</v>
      </c>
      <c r="AW139" s="134">
        <v>478.84354989858798</v>
      </c>
      <c r="AX139" s="134">
        <v>520.25971422127202</v>
      </c>
      <c r="AY139" s="134">
        <v>346.57122664800801</v>
      </c>
      <c r="AZ139" s="61">
        <v>1790.9295666251501</v>
      </c>
      <c r="BA139" s="134">
        <v>551.88744687483802</v>
      </c>
      <c r="BB139" s="134">
        <v>472.17424216959199</v>
      </c>
      <c r="BC139" s="134">
        <v>486.22494532594402</v>
      </c>
      <c r="BD139" s="134">
        <v>401.09647501444101</v>
      </c>
      <c r="BE139" s="61">
        <v>1911.38310938482</v>
      </c>
      <c r="BG139" s="165">
        <f t="shared" si="44"/>
        <v>0.15732768381782347</v>
      </c>
      <c r="BH139" s="165"/>
      <c r="BI139" s="165">
        <f t="shared" si="45"/>
        <v>6.7257554403244324E-2</v>
      </c>
      <c r="BJ139" s="126"/>
      <c r="BK139" s="224" t="b">
        <f t="shared" si="46"/>
        <v>1</v>
      </c>
    </row>
    <row r="140" spans="1:63" customFormat="1">
      <c r="A140" s="21" t="s">
        <v>200</v>
      </c>
      <c r="B140" s="336" t="s">
        <v>34</v>
      </c>
      <c r="C140" s="97">
        <v>-149</v>
      </c>
      <c r="D140" s="97">
        <v>-149</v>
      </c>
      <c r="E140" s="97">
        <v>-146</v>
      </c>
      <c r="F140" s="97">
        <v>-145</v>
      </c>
      <c r="G140" s="102">
        <f t="shared" si="43"/>
        <v>-589</v>
      </c>
      <c r="H140" s="97">
        <v>-126.706452572505</v>
      </c>
      <c r="I140" s="97">
        <v>-113.10048369759301</v>
      </c>
      <c r="J140" s="97">
        <v>-108.470970544461</v>
      </c>
      <c r="K140" s="97">
        <v>-105.632438362548</v>
      </c>
      <c r="L140" s="102">
        <v>-453.91034517710801</v>
      </c>
      <c r="M140" s="135">
        <v>-104.48967882293501</v>
      </c>
      <c r="N140" s="135">
        <v>-107.340264694219</v>
      </c>
      <c r="O140" s="135">
        <v>-113.073684311953</v>
      </c>
      <c r="P140" s="135">
        <v>-104.36539079863699</v>
      </c>
      <c r="Q140" s="102">
        <v>-429.269018627744</v>
      </c>
      <c r="R140" s="135">
        <v>-93.312010553514</v>
      </c>
      <c r="S140" s="135">
        <v>-85.304611795490302</v>
      </c>
      <c r="T140" s="135">
        <v>-95.360466901247605</v>
      </c>
      <c r="U140" s="135">
        <v>-83.775020721439901</v>
      </c>
      <c r="V140" s="102">
        <v>-357.75210997169199</v>
      </c>
      <c r="W140" s="135">
        <v>-88.529049521877695</v>
      </c>
      <c r="X140" s="135">
        <v>-83.690000135213495</v>
      </c>
      <c r="Y140" s="135">
        <v>-84.164225583527994</v>
      </c>
      <c r="Z140" s="135">
        <v>-78.240659106431295</v>
      </c>
      <c r="AA140" s="102">
        <v>-334.62393434705098</v>
      </c>
      <c r="AB140" s="135">
        <v>-115.365637295342</v>
      </c>
      <c r="AC140" s="135">
        <v>-198.51567301971301</v>
      </c>
      <c r="AD140" s="135">
        <v>-124.493164145268</v>
      </c>
      <c r="AE140" s="135">
        <v>-131.07859426392699</v>
      </c>
      <c r="AF140" s="102">
        <v>-569.45306872424999</v>
      </c>
      <c r="AG140" s="135">
        <v>-99.812624751608695</v>
      </c>
      <c r="AH140" s="135">
        <v>-95.220527836225003</v>
      </c>
      <c r="AI140" s="135">
        <v>-108.834060663692</v>
      </c>
      <c r="AJ140" s="135">
        <v>-131.58117921480402</v>
      </c>
      <c r="AK140" s="102">
        <v>-435.44839246633001</v>
      </c>
      <c r="AL140" s="135">
        <v>-78.047294767869005</v>
      </c>
      <c r="AM140" s="135">
        <v>-78.047294767869005</v>
      </c>
      <c r="AN140" s="135">
        <v>-117.269530874081</v>
      </c>
      <c r="AO140" s="135">
        <v>-117.269530874081</v>
      </c>
      <c r="AP140" s="135">
        <v>-119.981552685048</v>
      </c>
      <c r="AQ140" s="355">
        <v>-119.98155268504797</v>
      </c>
      <c r="AR140" s="135">
        <v>-189.45488242007201</v>
      </c>
      <c r="AS140" s="416">
        <f t="shared" si="47"/>
        <v>-189.45488242007298</v>
      </c>
      <c r="AT140" s="102">
        <v>-504.75326074707095</v>
      </c>
      <c r="AU140" s="102">
        <v>-504.75326074707095</v>
      </c>
      <c r="AV140" s="135">
        <v>-114.041547702638</v>
      </c>
      <c r="AW140" s="135">
        <v>-126.98817623399999</v>
      </c>
      <c r="AX140" s="135">
        <v>-120.828441777024</v>
      </c>
      <c r="AY140" s="135">
        <v>-102.290011158648</v>
      </c>
      <c r="AZ140" s="102">
        <v>-464.14817687231101</v>
      </c>
      <c r="BA140" s="135">
        <v>-61.838475505428704</v>
      </c>
      <c r="BB140" s="135">
        <v>-72.479432087397896</v>
      </c>
      <c r="BC140" s="135">
        <v>-59.080347693599499</v>
      </c>
      <c r="BD140" s="135">
        <v>-99.7219904287318</v>
      </c>
      <c r="BE140" s="63">
        <v>-293.12024571515798</v>
      </c>
      <c r="BG140" s="165">
        <f t="shared" si="44"/>
        <v>-2.5105293281602048E-2</v>
      </c>
      <c r="BH140" s="165"/>
      <c r="BI140" s="165">
        <f t="shared" si="45"/>
        <v>-0.3684770072989072</v>
      </c>
      <c r="BJ140" s="126"/>
      <c r="BK140" s="224" t="b">
        <f t="shared" si="46"/>
        <v>1</v>
      </c>
    </row>
    <row r="141" spans="1:63" customFormat="1">
      <c r="A141" s="21" t="s">
        <v>201</v>
      </c>
      <c r="B141" s="336" t="s">
        <v>38</v>
      </c>
      <c r="C141" s="97">
        <v>0</v>
      </c>
      <c r="D141" s="97">
        <v>0</v>
      </c>
      <c r="E141" s="97">
        <v>0</v>
      </c>
      <c r="F141" s="97">
        <v>0</v>
      </c>
      <c r="G141" s="102">
        <f t="shared" si="43"/>
        <v>0</v>
      </c>
      <c r="H141" s="97">
        <v>-8.3273001483905799E-4</v>
      </c>
      <c r="I141" s="97">
        <v>2.5806241630527902E-4</v>
      </c>
      <c r="J141" s="97">
        <v>1.45040918034538E-2</v>
      </c>
      <c r="K141" s="97">
        <v>-1.39294242044201E-2</v>
      </c>
      <c r="L141" s="102">
        <v>0</v>
      </c>
      <c r="M141" s="135">
        <v>0</v>
      </c>
      <c r="N141" s="135">
        <v>0</v>
      </c>
      <c r="O141" s="135">
        <v>0</v>
      </c>
      <c r="P141" s="135">
        <v>0</v>
      </c>
      <c r="Q141" s="102">
        <v>0</v>
      </c>
      <c r="R141" s="135">
        <v>0</v>
      </c>
      <c r="S141" s="135">
        <v>0</v>
      </c>
      <c r="T141" s="135">
        <v>0</v>
      </c>
      <c r="U141" s="135">
        <v>0</v>
      </c>
      <c r="V141" s="102">
        <v>0</v>
      </c>
      <c r="W141" s="135">
        <v>0</v>
      </c>
      <c r="X141" s="135">
        <v>0</v>
      </c>
      <c r="Y141" s="135">
        <v>0</v>
      </c>
      <c r="Z141" s="135">
        <v>0</v>
      </c>
      <c r="AA141" s="102">
        <v>0</v>
      </c>
      <c r="AB141" s="135">
        <v>0</v>
      </c>
      <c r="AC141" s="135">
        <v>0</v>
      </c>
      <c r="AD141" s="135">
        <v>0</v>
      </c>
      <c r="AE141" s="135">
        <v>0</v>
      </c>
      <c r="AF141" s="102">
        <v>0</v>
      </c>
      <c r="AG141" s="135">
        <v>0</v>
      </c>
      <c r="AH141" s="135">
        <v>0.39900000000000002</v>
      </c>
      <c r="AI141" s="135">
        <v>0.94</v>
      </c>
      <c r="AJ141" s="135">
        <v>1.5780000000000001</v>
      </c>
      <c r="AK141" s="102">
        <v>2.9169999999999998</v>
      </c>
      <c r="AL141" s="135">
        <v>1.1259999999999999</v>
      </c>
      <c r="AM141" s="135">
        <v>1.1259999999999999</v>
      </c>
      <c r="AN141" s="135">
        <v>4.7997223245831298E-2</v>
      </c>
      <c r="AO141" s="135">
        <v>4.7997223245830112E-2</v>
      </c>
      <c r="AP141" s="135">
        <v>0.49713475580358801</v>
      </c>
      <c r="AQ141" s="355">
        <v>0.4971347558035899</v>
      </c>
      <c r="AR141" s="135">
        <v>0.56844075604859701</v>
      </c>
      <c r="AS141" s="416">
        <f t="shared" si="47"/>
        <v>0.56844075604860023</v>
      </c>
      <c r="AT141" s="102">
        <v>2.2395727350980201</v>
      </c>
      <c r="AU141" s="102">
        <v>2.2395727350980201</v>
      </c>
      <c r="AV141" s="135">
        <v>0.399722245803242</v>
      </c>
      <c r="AW141" s="135">
        <v>0.47821279950915302</v>
      </c>
      <c r="AX141" s="135">
        <v>0.72085299624482402</v>
      </c>
      <c r="AY141" s="135">
        <v>-1.21162102647759E-4</v>
      </c>
      <c r="AZ141" s="102">
        <v>1.48966687945457</v>
      </c>
      <c r="BA141" s="135">
        <v>0</v>
      </c>
      <c r="BB141" s="135">
        <v>0</v>
      </c>
      <c r="BC141" s="135">
        <v>0</v>
      </c>
      <c r="BD141" s="135">
        <v>0</v>
      </c>
      <c r="BE141" s="63">
        <v>0</v>
      </c>
      <c r="BG141" s="165">
        <f t="shared" si="44"/>
        <v>-1</v>
      </c>
      <c r="BH141" s="165"/>
      <c r="BI141" s="165">
        <f t="shared" si="45"/>
        <v>-1</v>
      </c>
      <c r="BJ141" s="126"/>
      <c r="BK141" s="224" t="b">
        <f t="shared" si="46"/>
        <v>1</v>
      </c>
    </row>
    <row r="142" spans="1:63" customFormat="1">
      <c r="A142" s="21" t="s">
        <v>202</v>
      </c>
      <c r="B142" s="336" t="s">
        <v>40</v>
      </c>
      <c r="C142" s="97">
        <v>0</v>
      </c>
      <c r="D142" s="97">
        <v>0</v>
      </c>
      <c r="E142" s="97">
        <v>2</v>
      </c>
      <c r="F142" s="97">
        <v>0</v>
      </c>
      <c r="G142" s="102">
        <f t="shared" si="43"/>
        <v>2</v>
      </c>
      <c r="H142" s="97">
        <v>4.3930832950112401E-3</v>
      </c>
      <c r="I142" s="97">
        <v>0.189565312188549</v>
      </c>
      <c r="J142" s="97">
        <v>0.73761952285131005</v>
      </c>
      <c r="K142" s="97">
        <v>-1.4153119096037501</v>
      </c>
      <c r="L142" s="102">
        <v>-0.483733991268879</v>
      </c>
      <c r="M142" s="135">
        <v>0.21897630316276201</v>
      </c>
      <c r="N142" s="135">
        <v>1.5220736637489201E-2</v>
      </c>
      <c r="O142" s="135">
        <v>-2.5931081791970803</v>
      </c>
      <c r="P142" s="135">
        <v>-1.26211940977994</v>
      </c>
      <c r="Q142" s="102">
        <v>-3.6210305491767993</v>
      </c>
      <c r="R142" s="135">
        <v>-5.1384483011318302E-2</v>
      </c>
      <c r="S142" s="135">
        <v>-0.16858326052595701</v>
      </c>
      <c r="T142" s="135">
        <v>0.45132934130372998</v>
      </c>
      <c r="U142" s="135">
        <v>13.925449163853299</v>
      </c>
      <c r="V142" s="102">
        <v>14.1568107616198</v>
      </c>
      <c r="W142" s="135">
        <v>6.3177467943121499E-2</v>
      </c>
      <c r="X142" s="135">
        <v>-1.0703719934462801</v>
      </c>
      <c r="Y142" s="135">
        <v>-2.7647706452485599E-2</v>
      </c>
      <c r="Z142" s="135">
        <v>3.3973228722282598</v>
      </c>
      <c r="AA142" s="102">
        <v>2.3624806402726199</v>
      </c>
      <c r="AB142" s="135">
        <v>1.09848084116886</v>
      </c>
      <c r="AC142" s="135">
        <v>64.713864296813298</v>
      </c>
      <c r="AD142" s="135">
        <v>6.2256125904963904</v>
      </c>
      <c r="AE142" s="135">
        <v>-0.35892142200584398</v>
      </c>
      <c r="AF142" s="102">
        <v>71.679036306472696</v>
      </c>
      <c r="AG142" s="135">
        <v>2.3554019181492198</v>
      </c>
      <c r="AH142" s="135">
        <v>0.20502523093189851</v>
      </c>
      <c r="AI142" s="135">
        <v>-0.84948711641107699</v>
      </c>
      <c r="AJ142" s="135">
        <v>-0.16617048615163801</v>
      </c>
      <c r="AK142" s="102">
        <v>1.544769546518399</v>
      </c>
      <c r="AL142" s="135">
        <v>-0.236428163449553</v>
      </c>
      <c r="AM142" s="135">
        <v>-0.236428163449553</v>
      </c>
      <c r="AN142" s="135">
        <v>6.3446920706061798</v>
      </c>
      <c r="AO142" s="135">
        <v>6.3446920706061727</v>
      </c>
      <c r="AP142" s="135">
        <v>0.102288224883616</v>
      </c>
      <c r="AQ142" s="355">
        <v>0.10228822488361988</v>
      </c>
      <c r="AR142" s="135">
        <v>1.2248114483811401</v>
      </c>
      <c r="AS142" s="416">
        <f t="shared" si="47"/>
        <v>1.2248114483811401</v>
      </c>
      <c r="AT142" s="102">
        <v>7.43536358042138</v>
      </c>
      <c r="AU142" s="102">
        <v>7.43536358042138</v>
      </c>
      <c r="AV142" s="135">
        <v>9.2909584591868502E-2</v>
      </c>
      <c r="AW142" s="135">
        <v>0.35546117122431697</v>
      </c>
      <c r="AX142" s="135">
        <v>0.86489382010041505</v>
      </c>
      <c r="AY142" s="135">
        <v>1.9857029093573899</v>
      </c>
      <c r="AZ142" s="102">
        <v>3.2989674852739901</v>
      </c>
      <c r="BA142" s="135">
        <v>-0.12516750783049599</v>
      </c>
      <c r="BB142" s="135">
        <v>1.1575692559099401E-2</v>
      </c>
      <c r="BC142" s="135">
        <v>0.213301906751478</v>
      </c>
      <c r="BD142" s="135">
        <v>0.17401495020930799</v>
      </c>
      <c r="BE142" s="63">
        <v>0.27372504168938999</v>
      </c>
      <c r="BG142" s="165">
        <f t="shared" si="44"/>
        <v>-0.91236606977343737</v>
      </c>
      <c r="BH142" s="165"/>
      <c r="BI142" s="165">
        <f t="shared" si="45"/>
        <v>-0.91702705682573404</v>
      </c>
      <c r="BJ142" s="126"/>
      <c r="BK142" s="224" t="b">
        <f t="shared" si="46"/>
        <v>1</v>
      </c>
    </row>
    <row r="143" spans="1:63" customFormat="1">
      <c r="A143" s="21" t="s">
        <v>203</v>
      </c>
      <c r="B143" s="336" t="s">
        <v>42</v>
      </c>
      <c r="C143" s="97">
        <v>0</v>
      </c>
      <c r="D143" s="97">
        <v>0</v>
      </c>
      <c r="E143" s="97">
        <v>0</v>
      </c>
      <c r="F143" s="97">
        <v>0</v>
      </c>
      <c r="G143" s="102">
        <f t="shared" si="43"/>
        <v>0</v>
      </c>
      <c r="H143" s="97">
        <v>0</v>
      </c>
      <c r="I143" s="97">
        <v>0</v>
      </c>
      <c r="J143" s="97">
        <v>0</v>
      </c>
      <c r="K143" s="97">
        <v>0</v>
      </c>
      <c r="L143" s="102">
        <v>0</v>
      </c>
      <c r="M143" s="135">
        <v>0</v>
      </c>
      <c r="N143" s="135">
        <v>0</v>
      </c>
      <c r="O143" s="135">
        <v>0</v>
      </c>
      <c r="P143" s="135">
        <v>3.5570414469111698E-4</v>
      </c>
      <c r="Q143" s="102">
        <v>3.5570414469111698E-4</v>
      </c>
      <c r="R143" s="135">
        <v>0</v>
      </c>
      <c r="S143" s="135">
        <v>0</v>
      </c>
      <c r="T143" s="135">
        <v>0</v>
      </c>
      <c r="U143" s="135">
        <v>0</v>
      </c>
      <c r="V143" s="102">
        <v>0</v>
      </c>
      <c r="W143" s="135">
        <v>0</v>
      </c>
      <c r="X143" s="135">
        <v>0</v>
      </c>
      <c r="Y143" s="135">
        <v>0</v>
      </c>
      <c r="Z143" s="135">
        <v>0</v>
      </c>
      <c r="AA143" s="102">
        <v>0</v>
      </c>
      <c r="AB143" s="135">
        <v>0</v>
      </c>
      <c r="AC143" s="135">
        <v>0</v>
      </c>
      <c r="AD143" s="135">
        <v>0</v>
      </c>
      <c r="AE143" s="135">
        <v>0</v>
      </c>
      <c r="AF143" s="102">
        <v>0</v>
      </c>
      <c r="AG143" s="135">
        <v>0</v>
      </c>
      <c r="AH143" s="135">
        <v>0</v>
      </c>
      <c r="AI143" s="135">
        <v>0</v>
      </c>
      <c r="AJ143" s="135">
        <v>3.3050000000400814E-4</v>
      </c>
      <c r="AK143" s="102">
        <v>3.30500000018219E-4</v>
      </c>
      <c r="AL143" s="135">
        <v>0</v>
      </c>
      <c r="AM143" s="135">
        <v>0</v>
      </c>
      <c r="AN143" s="135">
        <v>0</v>
      </c>
      <c r="AO143" s="135">
        <v>0</v>
      </c>
      <c r="AP143" s="135">
        <v>0</v>
      </c>
      <c r="AQ143" s="355">
        <v>0</v>
      </c>
      <c r="AR143" s="135">
        <v>0</v>
      </c>
      <c r="AS143" s="416">
        <f t="shared" si="47"/>
        <v>0</v>
      </c>
      <c r="AT143" s="102">
        <v>0</v>
      </c>
      <c r="AU143" s="102">
        <v>0</v>
      </c>
      <c r="AV143" s="135">
        <v>0</v>
      </c>
      <c r="AW143" s="135">
        <v>0</v>
      </c>
      <c r="AX143" s="135">
        <v>0</v>
      </c>
      <c r="AY143" s="135">
        <v>0</v>
      </c>
      <c r="AZ143" s="102">
        <v>0</v>
      </c>
      <c r="BA143" s="135">
        <v>0</v>
      </c>
      <c r="BB143" s="135">
        <v>0</v>
      </c>
      <c r="BC143" s="135">
        <v>0</v>
      </c>
      <c r="BD143" s="135">
        <v>0</v>
      </c>
      <c r="BE143" s="63">
        <v>0</v>
      </c>
      <c r="BG143" s="165" t="str">
        <f t="shared" si="44"/>
        <v>ns</v>
      </c>
      <c r="BH143" s="165"/>
      <c r="BI143" s="165" t="str">
        <f t="shared" si="45"/>
        <v>ns</v>
      </c>
      <c r="BJ143" s="126"/>
      <c r="BK143" s="224" t="b">
        <f t="shared" si="46"/>
        <v>1</v>
      </c>
    </row>
    <row r="144" spans="1:63" customFormat="1">
      <c r="A144" s="21" t="s">
        <v>204</v>
      </c>
      <c r="B144" s="335" t="s">
        <v>44</v>
      </c>
      <c r="C144" s="60">
        <v>112</v>
      </c>
      <c r="D144" s="60">
        <v>179</v>
      </c>
      <c r="E144" s="60">
        <v>138</v>
      </c>
      <c r="F144" s="60">
        <v>74</v>
      </c>
      <c r="G144" s="61">
        <f t="shared" si="43"/>
        <v>503</v>
      </c>
      <c r="H144" s="60">
        <v>122.97693056359</v>
      </c>
      <c r="I144" s="60">
        <v>154.566522706032</v>
      </c>
      <c r="J144" s="60">
        <v>163.83736436449399</v>
      </c>
      <c r="K144" s="60">
        <v>103.8526484516146</v>
      </c>
      <c r="L144" s="61">
        <v>545.23346608573092</v>
      </c>
      <c r="M144" s="134">
        <v>130.612605901005</v>
      </c>
      <c r="N144" s="134">
        <v>159.402223782313</v>
      </c>
      <c r="O144" s="134">
        <v>138.862564855659</v>
      </c>
      <c r="P144" s="134">
        <v>103.00006729735961</v>
      </c>
      <c r="Q144" s="61">
        <v>531.87746183633703</v>
      </c>
      <c r="R144" s="134">
        <v>143.88916412276899</v>
      </c>
      <c r="S144" s="134">
        <v>172.80707086036603</v>
      </c>
      <c r="T144" s="134">
        <v>157.611583146957</v>
      </c>
      <c r="U144" s="134">
        <v>178.10166242653</v>
      </c>
      <c r="V144" s="61">
        <v>652.40948055662204</v>
      </c>
      <c r="W144" s="134">
        <v>152.69609345411899</v>
      </c>
      <c r="X144" s="134">
        <v>187.04055632226499</v>
      </c>
      <c r="Y144" s="134">
        <v>185.80805757307999</v>
      </c>
      <c r="Z144" s="134">
        <v>184.259364418247</v>
      </c>
      <c r="AA144" s="61">
        <v>709.804071767712</v>
      </c>
      <c r="AB144" s="134">
        <v>118.663912429802</v>
      </c>
      <c r="AC144" s="134">
        <v>78.145627840536704</v>
      </c>
      <c r="AD144" s="134">
        <v>123.080864436097</v>
      </c>
      <c r="AE144" s="134">
        <v>107.69126720022841</v>
      </c>
      <c r="AF144" s="61">
        <v>427.58167190666398</v>
      </c>
      <c r="AG144" s="134">
        <v>160.20734782588201</v>
      </c>
      <c r="AH144" s="134">
        <v>212.57919481904196</v>
      </c>
      <c r="AI144" s="134">
        <v>202.02633894955565</v>
      </c>
      <c r="AJ144" s="134">
        <v>100.4914533836569</v>
      </c>
      <c r="AK144" s="61">
        <v>675.30433497813658</v>
      </c>
      <c r="AL144" s="134">
        <v>201.12732129297294</v>
      </c>
      <c r="AM144" s="134">
        <v>201.12732129297288</v>
      </c>
      <c r="AN144" s="134">
        <v>213.682385938381</v>
      </c>
      <c r="AO144" s="134">
        <v>213.68238593838109</v>
      </c>
      <c r="AP144" s="134">
        <v>220.201819133459</v>
      </c>
      <c r="AQ144" s="354">
        <v>220.20181913346005</v>
      </c>
      <c r="AR144" s="134">
        <v>115.496211771692</v>
      </c>
      <c r="AS144" s="354">
        <f t="shared" si="47"/>
        <v>115.49621177169092</v>
      </c>
      <c r="AT144" s="61">
        <v>750.50773813650608</v>
      </c>
      <c r="AU144" s="61">
        <v>750.50773813650494</v>
      </c>
      <c r="AV144" s="134">
        <v>331.70615998504002</v>
      </c>
      <c r="AW144" s="134">
        <v>352.689047635321</v>
      </c>
      <c r="AX144" s="134">
        <v>401.01701926059297</v>
      </c>
      <c r="AY144" s="134">
        <v>246.26679723661499</v>
      </c>
      <c r="AZ144" s="61">
        <v>1331.57002411757</v>
      </c>
      <c r="BA144" s="134">
        <v>489.92380386157902</v>
      </c>
      <c r="BB144" s="134">
        <v>399.70638577475302</v>
      </c>
      <c r="BC144" s="134">
        <v>427.357899539095</v>
      </c>
      <c r="BD144" s="134">
        <v>301.54849953591901</v>
      </c>
      <c r="BE144" s="61">
        <v>1618.5365887113501</v>
      </c>
      <c r="BG144" s="165">
        <f t="shared" si="44"/>
        <v>0.22447891035099188</v>
      </c>
      <c r="BH144" s="165"/>
      <c r="BI144" s="165">
        <f t="shared" si="45"/>
        <v>0.21550993143147124</v>
      </c>
      <c r="BJ144" s="126"/>
      <c r="BK144" s="224" t="b">
        <f t="shared" si="46"/>
        <v>1</v>
      </c>
    </row>
    <row r="145" spans="1:63" customFormat="1">
      <c r="A145" s="21" t="s">
        <v>205</v>
      </c>
      <c r="B145" s="336" t="s">
        <v>46</v>
      </c>
      <c r="C145" s="97">
        <v>-46</v>
      </c>
      <c r="D145" s="97">
        <v>-57</v>
      </c>
      <c r="E145" s="97">
        <v>-40</v>
      </c>
      <c r="F145" s="97">
        <v>-18</v>
      </c>
      <c r="G145" s="102">
        <f t="shared" si="43"/>
        <v>-161</v>
      </c>
      <c r="H145" s="97">
        <v>-42.502830482395296</v>
      </c>
      <c r="I145" s="97">
        <v>-48.393033278496901</v>
      </c>
      <c r="J145" s="97">
        <v>-52.230238977562898</v>
      </c>
      <c r="K145" s="97">
        <v>-30.4315965612683</v>
      </c>
      <c r="L145" s="102">
        <v>-173.55769929972303</v>
      </c>
      <c r="M145" s="135">
        <v>-43.987625763573398</v>
      </c>
      <c r="N145" s="135">
        <v>-47.253358185983899</v>
      </c>
      <c r="O145" s="135">
        <v>-43.589147943334503</v>
      </c>
      <c r="P145" s="135">
        <v>-30.9732142580656</v>
      </c>
      <c r="Q145" s="102">
        <v>-165.80334615095703</v>
      </c>
      <c r="R145" s="135">
        <v>-46.704047496310302</v>
      </c>
      <c r="S145" s="135">
        <v>-48.986588141913202</v>
      </c>
      <c r="T145" s="135">
        <v>-47.016642454170906</v>
      </c>
      <c r="U145" s="135">
        <v>-43.048697560103598</v>
      </c>
      <c r="V145" s="102">
        <v>-185.75597565249799</v>
      </c>
      <c r="W145" s="135">
        <v>-44.119177203683499</v>
      </c>
      <c r="X145" s="135">
        <v>-52.375191100509603</v>
      </c>
      <c r="Y145" s="135">
        <v>-54.141116592863597</v>
      </c>
      <c r="Z145" s="135">
        <v>-48.628990172156001</v>
      </c>
      <c r="AA145" s="102">
        <v>-199.26447506921301</v>
      </c>
      <c r="AB145" s="135">
        <v>-39.7347666336697</v>
      </c>
      <c r="AC145" s="135">
        <v>-16.089953626634799</v>
      </c>
      <c r="AD145" s="135">
        <v>-33.2038419041384</v>
      </c>
      <c r="AE145" s="135">
        <v>-18.263723854332902</v>
      </c>
      <c r="AF145" s="102">
        <v>-107.292286018776</v>
      </c>
      <c r="AG145" s="135">
        <v>-49.849863427690799</v>
      </c>
      <c r="AH145" s="135">
        <v>-64.599565728977012</v>
      </c>
      <c r="AI145" s="135">
        <v>-61.841787026011403</v>
      </c>
      <c r="AJ145" s="135">
        <v>-23.424616752333918</v>
      </c>
      <c r="AK145" s="102">
        <v>-199.71583293501291</v>
      </c>
      <c r="AL145" s="135">
        <v>-59.8003023141071</v>
      </c>
      <c r="AM145" s="135">
        <v>-59.8003023141071</v>
      </c>
      <c r="AN145" s="135">
        <v>-62.0781010787111</v>
      </c>
      <c r="AO145" s="135">
        <v>-62.078101078710901</v>
      </c>
      <c r="AP145" s="135">
        <v>-64.154964552581902</v>
      </c>
      <c r="AQ145" s="355">
        <v>-64.154964552581987</v>
      </c>
      <c r="AR145" s="135">
        <v>-39.860856378861016</v>
      </c>
      <c r="AS145" s="416">
        <f t="shared" si="47"/>
        <v>-39.860856378861243</v>
      </c>
      <c r="AT145" s="102">
        <v>-225.89422432426124</v>
      </c>
      <c r="AU145" s="102">
        <v>-225.89422432426124</v>
      </c>
      <c r="AV145" s="135">
        <v>-97.693581284000302</v>
      </c>
      <c r="AW145" s="135">
        <v>-103.417660595244</v>
      </c>
      <c r="AX145" s="135">
        <v>-118.41359867128701</v>
      </c>
      <c r="AY145" s="135">
        <v>-102.666854050155</v>
      </c>
      <c r="AZ145" s="102">
        <v>-422.19169460068599</v>
      </c>
      <c r="BA145" s="135">
        <v>-142.393274998886</v>
      </c>
      <c r="BB145" s="135">
        <v>-116.74409352738</v>
      </c>
      <c r="BC145" s="135">
        <v>-175.562981469128</v>
      </c>
      <c r="BD145" s="135">
        <v>-100.560437284374</v>
      </c>
      <c r="BE145" s="63">
        <v>-535.26078727976903</v>
      </c>
      <c r="BG145" s="165">
        <f t="shared" si="44"/>
        <v>-2.051700897304165E-2</v>
      </c>
      <c r="BH145" s="165"/>
      <c r="BI145" s="165">
        <f t="shared" si="45"/>
        <v>0.26781458310312134</v>
      </c>
      <c r="BJ145" s="126"/>
      <c r="BK145" s="224" t="b">
        <f t="shared" si="46"/>
        <v>1</v>
      </c>
    </row>
    <row r="146" spans="1:63" customFormat="1">
      <c r="A146" s="21" t="s">
        <v>206</v>
      </c>
      <c r="B146" s="336" t="s">
        <v>48</v>
      </c>
      <c r="C146" s="97">
        <v>-15</v>
      </c>
      <c r="D146" s="97">
        <v>1</v>
      </c>
      <c r="E146" s="97">
        <v>-2</v>
      </c>
      <c r="F146" s="97">
        <v>2</v>
      </c>
      <c r="G146" s="102">
        <f t="shared" si="43"/>
        <v>-14</v>
      </c>
      <c r="H146" s="97">
        <v>0</v>
      </c>
      <c r="I146" s="97">
        <v>0</v>
      </c>
      <c r="J146" s="97">
        <v>0</v>
      </c>
      <c r="K146" s="97">
        <v>-2.7560034359947299</v>
      </c>
      <c r="L146" s="102">
        <v>-2.7560034359947299</v>
      </c>
      <c r="M146" s="135">
        <v>3.5388829694490101E-2</v>
      </c>
      <c r="N146" s="135">
        <v>-7.8754024660156602E-3</v>
      </c>
      <c r="O146" s="135">
        <v>3.7659041699853301E-3</v>
      </c>
      <c r="P146" s="135">
        <v>-2.1269675061987101E-2</v>
      </c>
      <c r="Q146" s="102">
        <v>1.0009656336472701E-2</v>
      </c>
      <c r="R146" s="135">
        <v>0</v>
      </c>
      <c r="S146" s="135">
        <v>0</v>
      </c>
      <c r="T146" s="135">
        <v>0</v>
      </c>
      <c r="U146" s="135">
        <v>0</v>
      </c>
      <c r="V146" s="102">
        <v>0</v>
      </c>
      <c r="W146" s="135">
        <v>0</v>
      </c>
      <c r="X146" s="135">
        <v>0</v>
      </c>
      <c r="Y146" s="135">
        <v>0</v>
      </c>
      <c r="Z146" s="135">
        <v>-1.0789188629445334E-4</v>
      </c>
      <c r="AA146" s="102">
        <v>-1.0789188629445334E-4</v>
      </c>
      <c r="AB146" s="135">
        <v>-0.40873503782354398</v>
      </c>
      <c r="AC146" s="135">
        <v>-0.147858773948324</v>
      </c>
      <c r="AD146" s="135">
        <v>-0.43499486647979202</v>
      </c>
      <c r="AE146" s="135">
        <v>0.88624276707361993</v>
      </c>
      <c r="AF146" s="102">
        <v>-0.10534591117803949</v>
      </c>
      <c r="AG146" s="135">
        <v>-0.93523566966551097</v>
      </c>
      <c r="AH146" s="135">
        <v>0.20044799940894201</v>
      </c>
      <c r="AI146" s="135">
        <v>-1.2446344575826798</v>
      </c>
      <c r="AJ146" s="135">
        <v>4.0957616257480396</v>
      </c>
      <c r="AK146" s="102">
        <v>2.116339497908764</v>
      </c>
      <c r="AL146" s="135">
        <v>4.9929606877267698</v>
      </c>
      <c r="AM146" s="135">
        <v>4.9929606877268</v>
      </c>
      <c r="AN146" s="135">
        <v>13.892448421316999</v>
      </c>
      <c r="AO146" s="135">
        <v>13.892448421316999</v>
      </c>
      <c r="AP146" s="135">
        <v>9.0227958006913003</v>
      </c>
      <c r="AQ146" s="355">
        <v>9.022795800691199</v>
      </c>
      <c r="AR146" s="135">
        <v>-13.762062459807304</v>
      </c>
      <c r="AS146" s="416">
        <f t="shared" si="47"/>
        <v>-13.762062459807234</v>
      </c>
      <c r="AT146" s="102">
        <v>14.146142449927773</v>
      </c>
      <c r="AU146" s="102">
        <v>14.146142449927764</v>
      </c>
      <c r="AV146" s="135">
        <v>1.726</v>
      </c>
      <c r="AW146" s="135">
        <v>2.7909999999999999</v>
      </c>
      <c r="AX146" s="135">
        <v>2.0398526829146602</v>
      </c>
      <c r="AY146" s="135">
        <v>-9.9940477102733496</v>
      </c>
      <c r="AZ146" s="102">
        <v>-3.32819502735869</v>
      </c>
      <c r="BA146" s="135">
        <v>0</v>
      </c>
      <c r="BB146" s="135">
        <v>0</v>
      </c>
      <c r="BC146" s="135">
        <v>0</v>
      </c>
      <c r="BD146" s="135">
        <v>0</v>
      </c>
      <c r="BE146" s="63">
        <v>0</v>
      </c>
      <c r="BG146" s="165">
        <f t="shared" si="44"/>
        <v>-1</v>
      </c>
      <c r="BH146" s="165"/>
      <c r="BI146" s="165">
        <f t="shared" si="45"/>
        <v>-1</v>
      </c>
      <c r="BJ146" s="126"/>
      <c r="BK146" s="224" t="b">
        <f t="shared" si="46"/>
        <v>1</v>
      </c>
    </row>
    <row r="147" spans="1:63" customFormat="1">
      <c r="A147" s="21" t="s">
        <v>207</v>
      </c>
      <c r="B147" s="335" t="s">
        <v>50</v>
      </c>
      <c r="C147" s="60">
        <v>51</v>
      </c>
      <c r="D147" s="60">
        <v>123</v>
      </c>
      <c r="E147" s="60">
        <v>96</v>
      </c>
      <c r="F147" s="60">
        <v>58</v>
      </c>
      <c r="G147" s="61">
        <f t="shared" si="43"/>
        <v>328</v>
      </c>
      <c r="H147" s="60">
        <v>80.474100081194905</v>
      </c>
      <c r="I147" s="60">
        <v>106.173489427536</v>
      </c>
      <c r="J147" s="60">
        <v>111.607125386931</v>
      </c>
      <c r="K147" s="60">
        <v>70.665048454351592</v>
      </c>
      <c r="L147" s="61">
        <v>368.91976335001402</v>
      </c>
      <c r="M147" s="134">
        <v>86.660368967125905</v>
      </c>
      <c r="N147" s="134">
        <v>112.140990193863</v>
      </c>
      <c r="O147" s="134">
        <v>95.277182816494786</v>
      </c>
      <c r="P147" s="134">
        <v>72.005583364232095</v>
      </c>
      <c r="Q147" s="61">
        <v>366.084125341716</v>
      </c>
      <c r="R147" s="134">
        <v>97.185116626458793</v>
      </c>
      <c r="S147" s="134">
        <v>123.82048271845298</v>
      </c>
      <c r="T147" s="134">
        <v>110.594940692786</v>
      </c>
      <c r="U147" s="134">
        <v>135.05296486642601</v>
      </c>
      <c r="V147" s="61">
        <v>466.65350490412402</v>
      </c>
      <c r="W147" s="134">
        <v>108.576916250436</v>
      </c>
      <c r="X147" s="134">
        <v>134.665365221755</v>
      </c>
      <c r="Y147" s="134">
        <v>131.66694098021699</v>
      </c>
      <c r="Z147" s="134">
        <v>135.63026635420491</v>
      </c>
      <c r="AA147" s="61">
        <v>510.53948880661301</v>
      </c>
      <c r="AB147" s="134">
        <v>78.520410758308998</v>
      </c>
      <c r="AC147" s="134">
        <v>61.907815439953502</v>
      </c>
      <c r="AD147" s="134">
        <v>89.442027665479003</v>
      </c>
      <c r="AE147" s="134">
        <v>90.313786112969012</v>
      </c>
      <c r="AF147" s="61">
        <v>320.18403997671101</v>
      </c>
      <c r="AG147" s="134">
        <v>109.42224872852501</v>
      </c>
      <c r="AH147" s="134">
        <v>148.18007708947391</v>
      </c>
      <c r="AI147" s="134">
        <v>138.9399174659618</v>
      </c>
      <c r="AJ147" s="134">
        <v>81.162598257070897</v>
      </c>
      <c r="AK147" s="61">
        <v>477.70484154103286</v>
      </c>
      <c r="AL147" s="134">
        <v>146.31997966659259</v>
      </c>
      <c r="AM147" s="134">
        <v>146.31997966659259</v>
      </c>
      <c r="AN147" s="134">
        <v>165.496733280987</v>
      </c>
      <c r="AO147" s="134">
        <v>165.4967332809868</v>
      </c>
      <c r="AP147" s="134">
        <v>165.06965038156901</v>
      </c>
      <c r="AQ147" s="354">
        <v>165.06965038156864</v>
      </c>
      <c r="AR147" s="134">
        <v>61.873292933023976</v>
      </c>
      <c r="AS147" s="354">
        <f t="shared" si="47"/>
        <v>61.87329293302389</v>
      </c>
      <c r="AT147" s="61">
        <v>538.75965626217192</v>
      </c>
      <c r="AU147" s="61">
        <v>538.75965626217192</v>
      </c>
      <c r="AV147" s="134">
        <v>235.73857870103899</v>
      </c>
      <c r="AW147" s="134">
        <v>252.062387040077</v>
      </c>
      <c r="AX147" s="134">
        <v>284.64327327222099</v>
      </c>
      <c r="AY147" s="134">
        <v>133.60589547618699</v>
      </c>
      <c r="AZ147" s="61">
        <v>906.050134489524</v>
      </c>
      <c r="BA147" s="134">
        <v>347.53052886269302</v>
      </c>
      <c r="BB147" s="134">
        <v>282.962292247373</v>
      </c>
      <c r="BC147" s="134">
        <v>251.794918069967</v>
      </c>
      <c r="BD147" s="134">
        <v>200.98806225154499</v>
      </c>
      <c r="BE147" s="61">
        <v>1083.27580143158</v>
      </c>
      <c r="BG147" s="165">
        <f t="shared" si="44"/>
        <v>0.50433528052935173</v>
      </c>
      <c r="BH147" s="165"/>
      <c r="BI147" s="165">
        <f t="shared" si="45"/>
        <v>0.19560249504505234</v>
      </c>
      <c r="BJ147" s="126"/>
      <c r="BK147" s="224" t="b">
        <f t="shared" si="46"/>
        <v>1</v>
      </c>
    </row>
    <row r="148" spans="1:63" customFormat="1">
      <c r="A148" s="21" t="s">
        <v>208</v>
      </c>
      <c r="B148" s="336" t="s">
        <v>52</v>
      </c>
      <c r="C148" s="97">
        <v>-24</v>
      </c>
      <c r="D148" s="97">
        <v>-32</v>
      </c>
      <c r="E148" s="97">
        <v>-27</v>
      </c>
      <c r="F148" s="97">
        <v>-19</v>
      </c>
      <c r="G148" s="102">
        <f t="shared" si="43"/>
        <v>-102</v>
      </c>
      <c r="H148" s="97">
        <v>-26.986817415973501</v>
      </c>
      <c r="I148" s="97">
        <v>-29.849179673987599</v>
      </c>
      <c r="J148" s="97">
        <v>-32.233018746427099</v>
      </c>
      <c r="K148" s="97">
        <v>-21.5460943733435</v>
      </c>
      <c r="L148" s="102">
        <v>-110.61511020973199</v>
      </c>
      <c r="M148" s="135">
        <v>-26.0512363409015</v>
      </c>
      <c r="N148" s="135">
        <v>-31.116482901389599</v>
      </c>
      <c r="O148" s="135">
        <v>-28.302336826911802</v>
      </c>
      <c r="P148" s="135">
        <v>-20.7604736383961</v>
      </c>
      <c r="Q148" s="102">
        <v>-106.2305297075991</v>
      </c>
      <c r="R148" s="135">
        <v>-27.493504010058199</v>
      </c>
      <c r="S148" s="135">
        <v>-33.674116828624001</v>
      </c>
      <c r="T148" s="135">
        <v>-30.302552219222402</v>
      </c>
      <c r="U148" s="135">
        <v>-33.311062504614</v>
      </c>
      <c r="V148" s="102">
        <v>-124.781235562519</v>
      </c>
      <c r="W148" s="135">
        <v>-29.262710209709098</v>
      </c>
      <c r="X148" s="135">
        <v>-36.401806361596101</v>
      </c>
      <c r="Y148" s="135">
        <v>-34.939796637120601</v>
      </c>
      <c r="Z148" s="135">
        <v>-31.220920634711899</v>
      </c>
      <c r="AA148" s="102">
        <v>-131.82523384313799</v>
      </c>
      <c r="AB148" s="135">
        <v>-22.720567311278099</v>
      </c>
      <c r="AC148" s="135">
        <v>-25.3780896277921</v>
      </c>
      <c r="AD148" s="135">
        <v>-26.484336994454601</v>
      </c>
      <c r="AE148" s="135">
        <v>-20.634528142770897</v>
      </c>
      <c r="AF148" s="102">
        <v>-95.217522076295708</v>
      </c>
      <c r="AG148" s="135">
        <v>-30.049956260464299</v>
      </c>
      <c r="AH148" s="135">
        <v>-38.890855683517017</v>
      </c>
      <c r="AI148" s="135">
        <v>-32.38875321914859</v>
      </c>
      <c r="AJ148" s="135">
        <v>-19.150379805209162</v>
      </c>
      <c r="AK148" s="102">
        <v>-120.47994496833992</v>
      </c>
      <c r="AL148" s="135">
        <v>-39.757905399656615</v>
      </c>
      <c r="AM148" s="135">
        <v>-39.757905399656615</v>
      </c>
      <c r="AN148" s="135">
        <v>-37.965917819842204</v>
      </c>
      <c r="AO148" s="135">
        <v>-37.965917819842197</v>
      </c>
      <c r="AP148" s="135">
        <v>-37.994342850936</v>
      </c>
      <c r="AQ148" s="355">
        <v>-37.994342850935695</v>
      </c>
      <c r="AR148" s="135">
        <v>-12.365912941778696</v>
      </c>
      <c r="AS148" s="416">
        <f t="shared" si="47"/>
        <v>-12.365912941778994</v>
      </c>
      <c r="AT148" s="102">
        <v>-128.08407901221349</v>
      </c>
      <c r="AU148" s="102">
        <v>-128.08407901221349</v>
      </c>
      <c r="AV148" s="135">
        <v>-57.764709274207902</v>
      </c>
      <c r="AW148" s="135">
        <v>-54.925037916724897</v>
      </c>
      <c r="AX148" s="135">
        <v>-59.766771169914598</v>
      </c>
      <c r="AY148" s="135">
        <v>-31.054027192099401</v>
      </c>
      <c r="AZ148" s="102">
        <v>-203.51054555294701</v>
      </c>
      <c r="BA148" s="135">
        <v>-70.846944140006698</v>
      </c>
      <c r="BB148" s="135">
        <v>-55.084403942174099</v>
      </c>
      <c r="BC148" s="135">
        <v>-58.110987336028202</v>
      </c>
      <c r="BD148" s="135">
        <v>-43.073127541010997</v>
      </c>
      <c r="BE148" s="63">
        <v>-227.11546295922</v>
      </c>
      <c r="BG148" s="165">
        <f t="shared" si="44"/>
        <v>0.38703837909852257</v>
      </c>
      <c r="BH148" s="165"/>
      <c r="BI148" s="165">
        <f t="shared" si="45"/>
        <v>0.1159886694919785</v>
      </c>
      <c r="BJ148" s="126"/>
      <c r="BK148" s="224" t="b">
        <f t="shared" si="46"/>
        <v>1</v>
      </c>
    </row>
    <row r="149" spans="1:63" customFormat="1">
      <c r="A149" s="21" t="s">
        <v>209</v>
      </c>
      <c r="B149" s="338" t="s">
        <v>54</v>
      </c>
      <c r="C149" s="61">
        <v>27</v>
      </c>
      <c r="D149" s="61">
        <v>91</v>
      </c>
      <c r="E149" s="61">
        <v>69</v>
      </c>
      <c r="F149" s="61">
        <v>39</v>
      </c>
      <c r="G149" s="61">
        <f t="shared" si="43"/>
        <v>226</v>
      </c>
      <c r="H149" s="61">
        <v>53.4872826652215</v>
      </c>
      <c r="I149" s="61">
        <v>76.324309753547993</v>
      </c>
      <c r="J149" s="61">
        <v>79.374106640504195</v>
      </c>
      <c r="K149" s="61">
        <v>49.118954081008198</v>
      </c>
      <c r="L149" s="61">
        <v>258.30465314028203</v>
      </c>
      <c r="M149" s="137">
        <v>60.609132626224401</v>
      </c>
      <c r="N149" s="137">
        <v>81.024507292473601</v>
      </c>
      <c r="O149" s="137">
        <v>66.974845989582988</v>
      </c>
      <c r="P149" s="137">
        <v>51.245109725835903</v>
      </c>
      <c r="Q149" s="61">
        <v>259.85359563411703</v>
      </c>
      <c r="R149" s="137">
        <v>69.691612616400505</v>
      </c>
      <c r="S149" s="137">
        <v>90.146365889829298</v>
      </c>
      <c r="T149" s="137">
        <v>80.29238847356379</v>
      </c>
      <c r="U149" s="137">
        <v>101.74190236181209</v>
      </c>
      <c r="V149" s="61">
        <v>341.872269341606</v>
      </c>
      <c r="W149" s="137">
        <v>79.314206040726702</v>
      </c>
      <c r="X149" s="137">
        <v>98.263558860159407</v>
      </c>
      <c r="Y149" s="137">
        <v>96.727144343096001</v>
      </c>
      <c r="Z149" s="137">
        <v>104.409345719493</v>
      </c>
      <c r="AA149" s="61">
        <v>378.71425496347501</v>
      </c>
      <c r="AB149" s="137">
        <v>55.799843447030895</v>
      </c>
      <c r="AC149" s="137">
        <v>36.529725812161502</v>
      </c>
      <c r="AD149" s="137">
        <v>62.957690671024402</v>
      </c>
      <c r="AE149" s="137">
        <v>69.679257970198094</v>
      </c>
      <c r="AF149" s="61">
        <v>224.966517900415</v>
      </c>
      <c r="AG149" s="137">
        <v>79.372292468060905</v>
      </c>
      <c r="AH149" s="137">
        <v>109.28922140595694</v>
      </c>
      <c r="AI149" s="137">
        <v>106.55116424681363</v>
      </c>
      <c r="AJ149" s="137">
        <v>62.012218451861983</v>
      </c>
      <c r="AK149" s="61">
        <v>357.2248965726929</v>
      </c>
      <c r="AL149" s="137">
        <v>106.56207426693597</v>
      </c>
      <c r="AM149" s="137">
        <v>106.56207426693597</v>
      </c>
      <c r="AN149" s="137">
        <v>127.53081546114501</v>
      </c>
      <c r="AO149" s="137">
        <v>127.53081546114461</v>
      </c>
      <c r="AP149" s="137">
        <v>127.075307530633</v>
      </c>
      <c r="AQ149" s="354">
        <v>127.07530753063293</v>
      </c>
      <c r="AR149" s="137">
        <v>49.507379991244989</v>
      </c>
      <c r="AS149" s="354">
        <f t="shared" si="47"/>
        <v>49.50737999124496</v>
      </c>
      <c r="AT149" s="61">
        <v>410.67557724995845</v>
      </c>
      <c r="AU149" s="61">
        <v>410.67557724995845</v>
      </c>
      <c r="AV149" s="137">
        <v>177.97386942683201</v>
      </c>
      <c r="AW149" s="137">
        <v>197.13734912335201</v>
      </c>
      <c r="AX149" s="137">
        <v>224.876502102307</v>
      </c>
      <c r="AY149" s="137">
        <v>102.55186828408701</v>
      </c>
      <c r="AZ149" s="61">
        <v>702.53958893657705</v>
      </c>
      <c r="BA149" s="137">
        <v>276.68358472268602</v>
      </c>
      <c r="BB149" s="137">
        <v>227.87788830519901</v>
      </c>
      <c r="BC149" s="137">
        <v>193.68393073393901</v>
      </c>
      <c r="BD149" s="137">
        <v>157.914934710534</v>
      </c>
      <c r="BE149" s="61">
        <v>856.16033847235803</v>
      </c>
      <c r="BG149" s="165">
        <f t="shared" si="44"/>
        <v>0.5398542937616837</v>
      </c>
      <c r="BH149" s="165"/>
      <c r="BI149" s="165">
        <f t="shared" si="45"/>
        <v>0.21866490081834988</v>
      </c>
      <c r="BJ149" s="126"/>
      <c r="BK149" s="224" t="b">
        <f t="shared" si="46"/>
        <v>1</v>
      </c>
    </row>
    <row r="150" spans="1:63" customFormat="1">
      <c r="A150" s="21"/>
      <c r="B150" s="84"/>
      <c r="C150" s="84"/>
      <c r="D150" s="84"/>
      <c r="E150" s="84"/>
      <c r="F150" s="84"/>
      <c r="G150" s="84"/>
      <c r="H150" s="97"/>
      <c r="I150" s="97"/>
      <c r="J150" s="97"/>
      <c r="K150" s="97"/>
      <c r="L150" s="84"/>
      <c r="M150" s="135"/>
      <c r="N150" s="135"/>
      <c r="O150" s="135"/>
      <c r="P150" s="135"/>
      <c r="Q150" s="84"/>
      <c r="R150" s="135"/>
      <c r="S150" s="135"/>
      <c r="T150" s="135"/>
      <c r="U150" s="135"/>
      <c r="V150" s="84"/>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21">
        <f t="shared" si="47"/>
        <v>0</v>
      </c>
      <c r="AT150" s="135"/>
      <c r="AU150" s="135"/>
      <c r="AV150" s="135"/>
      <c r="AW150" s="135"/>
      <c r="AX150" s="135"/>
      <c r="AY150" s="135"/>
      <c r="AZ150" s="135"/>
      <c r="BA150" s="135"/>
      <c r="BB150" s="135"/>
      <c r="BC150" s="135"/>
      <c r="BD150" s="135"/>
      <c r="BE150" s="421"/>
      <c r="BG150" s="165"/>
      <c r="BH150" s="165"/>
      <c r="BI150" s="165"/>
      <c r="BJ150" s="126"/>
      <c r="BK150" s="224"/>
    </row>
    <row r="151" spans="1:63" customFormat="1" ht="16.5" thickBot="1">
      <c r="A151" s="21"/>
      <c r="B151" s="114" t="s">
        <v>210</v>
      </c>
      <c r="C151" s="99"/>
      <c r="D151" s="99"/>
      <c r="E151" s="99"/>
      <c r="F151" s="99"/>
      <c r="G151" s="99"/>
      <c r="H151" s="150"/>
      <c r="I151" s="150"/>
      <c r="J151" s="150"/>
      <c r="K151" s="150"/>
      <c r="L151" s="99"/>
      <c r="M151" s="151"/>
      <c r="N151" s="151"/>
      <c r="O151" s="151"/>
      <c r="P151" s="151"/>
      <c r="Q151" s="99"/>
      <c r="R151" s="151"/>
      <c r="S151" s="151"/>
      <c r="T151" s="151"/>
      <c r="U151" s="151"/>
      <c r="V151" s="99"/>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22">
        <f t="shared" si="47"/>
        <v>0</v>
      </c>
      <c r="AT151" s="151"/>
      <c r="AU151" s="151"/>
      <c r="AV151" s="151"/>
      <c r="AW151" s="151"/>
      <c r="AX151" s="151"/>
      <c r="AY151" s="151"/>
      <c r="AZ151" s="151"/>
      <c r="BA151" s="151"/>
      <c r="BB151" s="151"/>
      <c r="BC151" s="151"/>
      <c r="BD151" s="151"/>
      <c r="BE151" s="422"/>
      <c r="BG151" s="378"/>
      <c r="BH151" s="378"/>
      <c r="BI151" s="165"/>
      <c r="BJ151" s="378"/>
      <c r="BK151" s="378"/>
    </row>
    <row r="152" spans="1:63" customFormat="1">
      <c r="A152" s="21"/>
      <c r="B152" s="84"/>
      <c r="C152" s="84"/>
      <c r="D152" s="84"/>
      <c r="E152" s="84"/>
      <c r="F152" s="84"/>
      <c r="G152" s="84"/>
      <c r="H152" s="97"/>
      <c r="I152" s="97"/>
      <c r="J152" s="97"/>
      <c r="K152" s="97"/>
      <c r="L152" s="84"/>
      <c r="M152" s="135"/>
      <c r="N152" s="135"/>
      <c r="O152" s="135"/>
      <c r="P152" s="135"/>
      <c r="Q152" s="84"/>
      <c r="R152" s="135"/>
      <c r="S152" s="135"/>
      <c r="T152" s="135"/>
      <c r="U152" s="135"/>
      <c r="V152" s="84"/>
      <c r="W152" s="135"/>
      <c r="X152" s="135"/>
      <c r="Y152" s="135"/>
      <c r="Z152" s="135"/>
      <c r="AA152" s="135"/>
      <c r="AB152" s="135"/>
      <c r="AC152" s="135"/>
      <c r="AD152" s="135"/>
      <c r="AE152" s="135"/>
      <c r="AF152" s="135"/>
      <c r="AG152" s="135"/>
      <c r="AH152" s="135"/>
      <c r="AI152" s="135"/>
      <c r="AJ152" s="135"/>
      <c r="AK152" s="135"/>
      <c r="AL152" s="135"/>
      <c r="AM152" s="138" t="str">
        <f>+$AM$13</f>
        <v>IFRS 17</v>
      </c>
      <c r="AN152" s="135"/>
      <c r="AO152" s="138" t="str">
        <f>+$AM$13</f>
        <v>IFRS 17</v>
      </c>
      <c r="AP152" s="135"/>
      <c r="AQ152" s="138"/>
      <c r="AR152" s="135"/>
      <c r="AS152" s="418" t="str">
        <f>+$AM$13</f>
        <v>IFRS 17</v>
      </c>
      <c r="AT152" s="135"/>
      <c r="AU152" s="138" t="s">
        <v>596</v>
      </c>
      <c r="AV152" s="135"/>
      <c r="AW152" s="135"/>
      <c r="AX152" s="135"/>
      <c r="AY152" s="135"/>
      <c r="AZ152" s="135"/>
      <c r="BA152" s="135"/>
      <c r="BB152" s="135"/>
      <c r="BC152" s="135"/>
      <c r="BD152" s="135"/>
      <c r="BE152" s="421"/>
      <c r="BG152" s="168"/>
      <c r="BH152" s="168"/>
      <c r="BI152" s="168"/>
      <c r="BJ152" s="126"/>
      <c r="BK152" s="224"/>
    </row>
    <row r="153" spans="1:63" customFormat="1" ht="25.5">
      <c r="A153" s="21"/>
      <c r="B153" s="340" t="s">
        <v>24</v>
      </c>
      <c r="C153" s="101" t="str">
        <f t="shared" ref="C153:L153" si="48">C$14</f>
        <v>Q1-15
Underlying</v>
      </c>
      <c r="D153" s="101" t="str">
        <f t="shared" si="48"/>
        <v>Q2-15
Underlying</v>
      </c>
      <c r="E153" s="101" t="str">
        <f t="shared" si="48"/>
        <v>Q3-15
Underlying</v>
      </c>
      <c r="F153" s="101" t="str">
        <f t="shared" si="48"/>
        <v>Q4-15
Underlying</v>
      </c>
      <c r="G153" s="101" t="str">
        <f t="shared" si="48"/>
        <v>FY-2015
Underlying</v>
      </c>
      <c r="H153" s="101" t="str">
        <f t="shared" si="48"/>
        <v>Q1-16
Underlying</v>
      </c>
      <c r="I153" s="101" t="str">
        <f t="shared" si="48"/>
        <v>Q2-16
Underlying</v>
      </c>
      <c r="J153" s="101" t="str">
        <f t="shared" si="48"/>
        <v>Q3-16
Underlying</v>
      </c>
      <c r="K153" s="101" t="str">
        <f t="shared" si="48"/>
        <v>Q4-16
Underlying</v>
      </c>
      <c r="L153" s="101" t="str">
        <f t="shared" si="48"/>
        <v>FY-2016
Underlying</v>
      </c>
      <c r="M153" s="138" t="s">
        <v>540</v>
      </c>
      <c r="N153" s="138" t="s">
        <v>541</v>
      </c>
      <c r="O153" s="138" t="s">
        <v>542</v>
      </c>
      <c r="P153" s="138" t="s">
        <v>543</v>
      </c>
      <c r="Q153" s="101" t="s">
        <v>544</v>
      </c>
      <c r="R153" s="138" t="s">
        <v>545</v>
      </c>
      <c r="S153" s="138" t="s">
        <v>546</v>
      </c>
      <c r="T153" s="138" t="s">
        <v>547</v>
      </c>
      <c r="U153" s="138" t="s">
        <v>548</v>
      </c>
      <c r="V153" s="101" t="s">
        <v>549</v>
      </c>
      <c r="W153" s="138" t="s">
        <v>550</v>
      </c>
      <c r="X153" s="138" t="s">
        <v>551</v>
      </c>
      <c r="Y153" s="138" t="s">
        <v>552</v>
      </c>
      <c r="Z153" s="138" t="s">
        <v>553</v>
      </c>
      <c r="AA153" s="138" t="s">
        <v>554</v>
      </c>
      <c r="AB153" s="138" t="s">
        <v>555</v>
      </c>
      <c r="AC153" s="138" t="s">
        <v>556</v>
      </c>
      <c r="AD153" s="138" t="s">
        <v>557</v>
      </c>
      <c r="AE153" s="138" t="s">
        <v>558</v>
      </c>
      <c r="AF153" s="138" t="s">
        <v>559</v>
      </c>
      <c r="AG153" s="138" t="s">
        <v>560</v>
      </c>
      <c r="AH153" s="138" t="s">
        <v>561</v>
      </c>
      <c r="AI153" s="138" t="s">
        <v>562</v>
      </c>
      <c r="AJ153" s="138" t="s">
        <v>563</v>
      </c>
      <c r="AK153" s="138" t="s">
        <v>564</v>
      </c>
      <c r="AL153" s="138" t="s">
        <v>565</v>
      </c>
      <c r="AM153" s="138" t="str">
        <f>AM$14</f>
        <v>Q1-22
Underlying</v>
      </c>
      <c r="AN153" s="138" t="s">
        <v>572</v>
      </c>
      <c r="AO153" s="138" t="str">
        <f>AO$14</f>
        <v>Q2-22
Underlying</v>
      </c>
      <c r="AP153" s="138" t="s">
        <v>577</v>
      </c>
      <c r="AQ153" s="138" t="str">
        <f>AQ$14</f>
        <v>Q3-22
Underlying</v>
      </c>
      <c r="AR153" s="138" t="s">
        <v>602</v>
      </c>
      <c r="AS153" s="418" t="str">
        <f>AS134</f>
        <v>Q4-22
Underlying</v>
      </c>
      <c r="AT153" s="138" t="s">
        <v>603</v>
      </c>
      <c r="AU153" s="138" t="s">
        <v>609</v>
      </c>
      <c r="AV153" s="138" t="s">
        <v>607</v>
      </c>
      <c r="AW153" s="138" t="s">
        <v>616</v>
      </c>
      <c r="AX153" s="138" t="s">
        <v>622</v>
      </c>
      <c r="AY153" s="138" t="s">
        <v>630</v>
      </c>
      <c r="AZ153" s="138" t="s">
        <v>631</v>
      </c>
      <c r="BA153" s="138" t="s">
        <v>649</v>
      </c>
      <c r="BB153" s="138" t="s">
        <v>651</v>
      </c>
      <c r="BC153" s="138" t="s">
        <v>665</v>
      </c>
      <c r="BD153" s="138" t="str">
        <f>BD$14</f>
        <v>Q4-24
Underlying</v>
      </c>
      <c r="BE153" s="418" t="str">
        <f t="shared" ref="BE153" si="49">BE$14</f>
        <v>FY-2024
Underlying</v>
      </c>
      <c r="BG153" s="379" t="str">
        <f>LEFT($AY:$AY,2)&amp;"/"&amp;LEFT(BD:BD,2)</f>
        <v>Q4/Q4</v>
      </c>
      <c r="BH153" s="379"/>
      <c r="BI153" s="379" t="str">
        <f>LEFT($AK:$AK,2)&amp;"/"&amp;LEFT(BE:BE,2)</f>
        <v>FY/FY</v>
      </c>
      <c r="BJ153" s="126"/>
      <c r="BK153" s="224"/>
    </row>
    <row r="154" spans="1:63" customFormat="1">
      <c r="A154" s="21"/>
      <c r="B154" s="334"/>
      <c r="C154" s="84"/>
      <c r="D154" s="84"/>
      <c r="E154" s="84"/>
      <c r="F154" s="84"/>
      <c r="G154" s="84"/>
      <c r="H154" s="97"/>
      <c r="I154" s="97"/>
      <c r="J154" s="97"/>
      <c r="K154" s="97"/>
      <c r="L154" s="84"/>
      <c r="M154" s="135"/>
      <c r="N154" s="135"/>
      <c r="O154" s="135"/>
      <c r="P154" s="135"/>
      <c r="Q154" s="84"/>
      <c r="R154" s="135"/>
      <c r="S154" s="135"/>
      <c r="T154" s="135"/>
      <c r="U154" s="135"/>
      <c r="V154" s="84"/>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21"/>
      <c r="AT154" s="135"/>
      <c r="AU154" s="135"/>
      <c r="AV154" s="135"/>
      <c r="AW154" s="135"/>
      <c r="AX154" s="135"/>
      <c r="AY154" s="135"/>
      <c r="AZ154" s="135"/>
      <c r="BA154" s="135"/>
      <c r="BB154" s="135"/>
      <c r="BC154" s="135"/>
      <c r="BD154" s="135"/>
      <c r="BE154" s="421"/>
      <c r="BG154" s="348"/>
      <c r="BH154" s="348"/>
      <c r="BI154" s="348"/>
      <c r="BJ154" s="126"/>
      <c r="BK154" s="224"/>
    </row>
    <row r="155" spans="1:63" customFormat="1">
      <c r="A155" s="21" t="s">
        <v>211</v>
      </c>
      <c r="B155" s="335" t="s">
        <v>26</v>
      </c>
      <c r="C155" s="60">
        <v>418</v>
      </c>
      <c r="D155" s="60">
        <v>449</v>
      </c>
      <c r="E155" s="60">
        <v>406</v>
      </c>
      <c r="F155" s="60">
        <v>416</v>
      </c>
      <c r="G155" s="61">
        <f t="shared" ref="G155:G168" si="50">SUM(C155:F155)</f>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9">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f>AU155-AM155-AO155-AQ155</f>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s="139">
        <v>784.45600000000002</v>
      </c>
      <c r="BC155" s="139">
        <v>763.98400000000004</v>
      </c>
      <c r="BD155" s="139">
        <v>733.26700000000005</v>
      </c>
      <c r="BE155" s="61">
        <v>3056.44</v>
      </c>
      <c r="BG155" s="165">
        <f t="shared" ref="BG155:BG168" si="51">IF(ISERROR($BD155/AY155),"ns",IF($BD155/AY155&gt;200%,"x"&amp;(ROUND($BD155/AY155,1)),IF($BD155/AY155&lt;0,"ns",$BD155/AY155-1)))</f>
        <v>2.718312502976783E-2</v>
      </c>
      <c r="BH155" s="165"/>
      <c r="BI155" s="165">
        <f t="shared" ref="BI155:BI168" si="52">IF(ISERROR($BE155/AZ155),"ns",IF($BE155/AZ155&gt;200%,"x"&amp;(ROUND($BE155/AZ155,1)),IF($BE155/AZ155&lt;0,"ns",$BE155/AZ155-1)))</f>
        <v>1.284195478192407E-2</v>
      </c>
      <c r="BJ155" s="126"/>
      <c r="BK155" s="224" t="b">
        <f t="shared" ref="BK155:BK168" si="53">ROUND(BE155,1)=ROUND((BA155+BB155+BC155+BD155),1)</f>
        <v>1</v>
      </c>
    </row>
    <row r="156" spans="1:63" customFormat="1">
      <c r="A156" s="21" t="s">
        <v>212</v>
      </c>
      <c r="B156" s="336" t="s">
        <v>28</v>
      </c>
      <c r="C156" s="97">
        <v>-231</v>
      </c>
      <c r="D156" s="97">
        <v>-235</v>
      </c>
      <c r="E156" s="97">
        <v>-230</v>
      </c>
      <c r="F156" s="97">
        <v>-279</v>
      </c>
      <c r="G156" s="102">
        <f t="shared" si="50"/>
        <v>-975</v>
      </c>
      <c r="H156" s="91">
        <v>-233.23699999999999</v>
      </c>
      <c r="I156" s="91">
        <v>-237.93600000000001</v>
      </c>
      <c r="J156" s="91">
        <v>-231.947</v>
      </c>
      <c r="K156" s="91">
        <v>-272.12700000000001</v>
      </c>
      <c r="L156" s="92">
        <v>-975.24700000000007</v>
      </c>
      <c r="M156" s="91">
        <v>-240.01900000000001</v>
      </c>
      <c r="N156" s="91">
        <v>-251.209</v>
      </c>
      <c r="O156" s="91">
        <v>-242.92500000000001</v>
      </c>
      <c r="P156" s="91">
        <v>-274.68400000000003</v>
      </c>
      <c r="Q156" s="92">
        <v>-1008.837</v>
      </c>
      <c r="R156" s="91">
        <v>-305.31099999999998</v>
      </c>
      <c r="S156" s="91">
        <v>-302.96299999999997</v>
      </c>
      <c r="T156" s="91">
        <v>-282.95</v>
      </c>
      <c r="U156" s="91">
        <v>-320.33499999999998</v>
      </c>
      <c r="V156" s="92">
        <v>-1211.559</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-320.81600000000003</v>
      </c>
      <c r="AF156" s="92">
        <v>-1194.9469999999999</v>
      </c>
      <c r="AG156" s="91">
        <v>-300.12599999999998</v>
      </c>
      <c r="AH156" s="91">
        <v>-361.42099999999999</v>
      </c>
      <c r="AI156" s="91">
        <v>-373.91917931</v>
      </c>
      <c r="AJ156" s="91">
        <v>-451.43141825000009</v>
      </c>
      <c r="AK156" s="92">
        <v>-1486.8975975600001</v>
      </c>
      <c r="AL156" s="91">
        <v>-397.54481551000003</v>
      </c>
      <c r="AM156" s="91">
        <v>-397.54481551000003</v>
      </c>
      <c r="AN156" s="91">
        <v>-380.58068648999995</v>
      </c>
      <c r="AO156" s="91">
        <v>-380.58068648999995</v>
      </c>
      <c r="AP156" s="91">
        <v>-375.988</v>
      </c>
      <c r="AQ156" s="352">
        <v>-375.98800000000006</v>
      </c>
      <c r="AR156" s="91">
        <v>-483.34700000000004</v>
      </c>
      <c r="AS156" s="414">
        <f t="shared" ref="AS156:AS168" si="54">AU156-AM156-AO156-AQ156</f>
        <v>-483.34699999999987</v>
      </c>
      <c r="AT156" s="92">
        <v>-1637.4605019999999</v>
      </c>
      <c r="AU156" s="92">
        <v>-1637.4605019999999</v>
      </c>
      <c r="AV156" s="91">
        <v>-411.548</v>
      </c>
      <c r="AW156" s="91">
        <v>-396.971</v>
      </c>
      <c r="AX156" s="91">
        <v>-393.964</v>
      </c>
      <c r="AY156" s="91">
        <v>-499.375</v>
      </c>
      <c r="AZ156" s="92">
        <v>-1701.8579999999999</v>
      </c>
      <c r="BA156" s="91">
        <v>-381.84100000000001</v>
      </c>
      <c r="BB156" s="91">
        <v>-439.15299999999996</v>
      </c>
      <c r="BC156" s="91">
        <v>-397.58300000000003</v>
      </c>
      <c r="BD156" s="91">
        <v>-441.73399999999998</v>
      </c>
      <c r="BE156" s="519">
        <f>BA156+BB156+BC156+BD156</f>
        <v>-1660.3109999999999</v>
      </c>
      <c r="BG156" s="165">
        <f t="shared" si="51"/>
        <v>-0.11542628285356704</v>
      </c>
      <c r="BH156" s="165"/>
      <c r="BI156" s="165">
        <f t="shared" si="52"/>
        <v>-2.4412730086764034E-2</v>
      </c>
      <c r="BJ156" s="126"/>
      <c r="BK156" s="224" t="b">
        <f t="shared" si="53"/>
        <v>1</v>
      </c>
    </row>
    <row r="157" spans="1:63" customFormat="1">
      <c r="A157" s="93" t="s">
        <v>213</v>
      </c>
      <c r="B157" s="337"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3">
        <v>0</v>
      </c>
      <c r="AR157" s="95">
        <v>0</v>
      </c>
      <c r="AS157" s="353">
        <f t="shared" si="54"/>
        <v>0</v>
      </c>
      <c r="AT157" s="96">
        <v>-38.091154699999997</v>
      </c>
      <c r="AU157" s="96">
        <v>-38.091154699999997</v>
      </c>
      <c r="AV157" s="95">
        <v>-39.948</v>
      </c>
      <c r="AW157" s="95">
        <v>-3.0000000000285354E-4</v>
      </c>
      <c r="AX157" s="95">
        <v>0</v>
      </c>
      <c r="AY157" s="95">
        <v>0</v>
      </c>
      <c r="AZ157" s="96">
        <v>-39.948300000000003</v>
      </c>
      <c r="BA157" s="95">
        <v>0</v>
      </c>
      <c r="BB157" s="95">
        <v>0</v>
      </c>
      <c r="BC157" s="95">
        <v>0</v>
      </c>
      <c r="BD157" s="95">
        <v>0</v>
      </c>
      <c r="BE157" s="96">
        <v>0</v>
      </c>
      <c r="BG157" s="165" t="str">
        <f t="shared" si="51"/>
        <v>ns</v>
      </c>
      <c r="BH157" s="165"/>
      <c r="BI157" s="165">
        <f t="shared" si="52"/>
        <v>-1</v>
      </c>
      <c r="BJ157" s="126"/>
      <c r="BK157" s="224" t="b">
        <f t="shared" si="53"/>
        <v>1</v>
      </c>
    </row>
    <row r="158" spans="1:63" customFormat="1">
      <c r="A158" s="21" t="s">
        <v>214</v>
      </c>
      <c r="B158" s="335" t="s">
        <v>32</v>
      </c>
      <c r="C158" s="60">
        <v>187</v>
      </c>
      <c r="D158" s="60">
        <v>214</v>
      </c>
      <c r="E158" s="60">
        <v>176</v>
      </c>
      <c r="F158" s="60">
        <v>137</v>
      </c>
      <c r="G158" s="61">
        <f t="shared" si="50"/>
        <v>714</v>
      </c>
      <c r="H158" s="60">
        <v>164.792</v>
      </c>
      <c r="I158" s="60">
        <v>175.30199999999999</v>
      </c>
      <c r="J158" s="74">
        <v>173.62100000000001</v>
      </c>
      <c r="K158" s="74">
        <v>136.81700000000001</v>
      </c>
      <c r="L158" s="61">
        <v>650.53200000000004</v>
      </c>
      <c r="M158" s="139">
        <v>160.41300000000001</v>
      </c>
      <c r="N158" s="139">
        <v>184.97499999999999</v>
      </c>
      <c r="O158" s="139">
        <v>169.56</v>
      </c>
      <c r="P158" s="139">
        <v>137.81</v>
      </c>
      <c r="Q158" s="61">
        <v>652.75800000000004</v>
      </c>
      <c r="R158" s="139">
        <v>165.471</v>
      </c>
      <c r="S158" s="139">
        <v>173.68599999999998</v>
      </c>
      <c r="T158" s="139">
        <v>169.65100000000001</v>
      </c>
      <c r="U158" s="139">
        <v>164.21699999999998</v>
      </c>
      <c r="V158" s="61">
        <v>673.02499999999998</v>
      </c>
      <c r="W158" s="139">
        <v>153.041</v>
      </c>
      <c r="X158" s="139">
        <v>180.583</v>
      </c>
      <c r="Y158" s="139">
        <v>178.845</v>
      </c>
      <c r="Z158" s="139">
        <v>168.10599999999999</v>
      </c>
      <c r="AA158" s="61">
        <v>680.57500000000005</v>
      </c>
      <c r="AB158" s="139">
        <v>149.74299999999999</v>
      </c>
      <c r="AC158" s="139">
        <v>132.72399999999999</v>
      </c>
      <c r="AD158" s="139">
        <v>179.92699999999999</v>
      </c>
      <c r="AE158" s="139">
        <v>169.18700000000001</v>
      </c>
      <c r="AF158" s="61">
        <v>631.58100000000002</v>
      </c>
      <c r="AG158" s="139">
        <v>187.70699999999999</v>
      </c>
      <c r="AH158" s="139">
        <v>221.03200000000001</v>
      </c>
      <c r="AI158" s="139">
        <v>238.29082069</v>
      </c>
      <c r="AJ158" s="139">
        <v>145.5615817499999</v>
      </c>
      <c r="AK158" s="61">
        <v>792.59140243999991</v>
      </c>
      <c r="AL158" s="139">
        <v>221.38118449000001</v>
      </c>
      <c r="AM158" s="139">
        <v>221.38118449000001</v>
      </c>
      <c r="AN158" s="139">
        <v>241.38631350999998</v>
      </c>
      <c r="AO158" s="139">
        <v>241.38631350999998</v>
      </c>
      <c r="AP158" s="139">
        <v>242.01499999999999</v>
      </c>
      <c r="AQ158" s="287">
        <v>242.01500000000004</v>
      </c>
      <c r="AR158" s="139">
        <v>200.33199999999999</v>
      </c>
      <c r="AS158" s="287">
        <f t="shared" si="54"/>
        <v>200.33199999999988</v>
      </c>
      <c r="AT158" s="61">
        <v>905.11449799999991</v>
      </c>
      <c r="AU158" s="61">
        <v>905.11449799999991</v>
      </c>
      <c r="AV158" s="139">
        <v>349.20099999999996</v>
      </c>
      <c r="AW158" s="139">
        <v>362.77500000000003</v>
      </c>
      <c r="AX158" s="139">
        <v>389.36599999999999</v>
      </c>
      <c r="AY158" s="139">
        <v>214.48700000000002</v>
      </c>
      <c r="AZ158" s="61">
        <v>1315.829</v>
      </c>
      <c r="BA158" s="139">
        <v>392.892</v>
      </c>
      <c r="BB158" s="139">
        <v>345.303</v>
      </c>
      <c r="BC158" s="139">
        <v>366.40100000000001</v>
      </c>
      <c r="BD158" s="139">
        <v>291.53300000000002</v>
      </c>
      <c r="BE158" s="61">
        <v>1396.1289999999999</v>
      </c>
      <c r="BG158" s="165">
        <f t="shared" si="51"/>
        <v>0.3592105815270854</v>
      </c>
      <c r="BH158" s="165"/>
      <c r="BI158" s="165">
        <f t="shared" si="52"/>
        <v>6.1026166773950008E-2</v>
      </c>
      <c r="BJ158" s="126"/>
      <c r="BK158" s="224" t="b">
        <f t="shared" si="53"/>
        <v>1</v>
      </c>
    </row>
    <row r="159" spans="1:63" customFormat="1">
      <c r="A159" s="21" t="s">
        <v>215</v>
      </c>
      <c r="B159" s="336" t="s">
        <v>34</v>
      </c>
      <c r="C159" s="97">
        <v>-99</v>
      </c>
      <c r="D159" s="97">
        <v>-99</v>
      </c>
      <c r="E159" s="97">
        <v>-95</v>
      </c>
      <c r="F159" s="97">
        <v>-96</v>
      </c>
      <c r="G159" s="102">
        <f t="shared" si="50"/>
        <v>-389</v>
      </c>
      <c r="H159" s="97">
        <v>-85.305999999999997</v>
      </c>
      <c r="I159" s="97">
        <v>-82.180999999999997</v>
      </c>
      <c r="J159" s="72">
        <v>-70.537999999999997</v>
      </c>
      <c r="K159" s="72">
        <v>-64.691000000000003</v>
      </c>
      <c r="L159" s="102">
        <v>-302.71600000000001</v>
      </c>
      <c r="M159" s="136">
        <v>-75.805999999999997</v>
      </c>
      <c r="N159" s="136">
        <v>-83.379000000000005</v>
      </c>
      <c r="O159" s="136">
        <v>-79.796999999999997</v>
      </c>
      <c r="P159" s="136">
        <v>-74.988</v>
      </c>
      <c r="Q159" s="102">
        <v>-313.97000000000003</v>
      </c>
      <c r="R159" s="136">
        <v>-78.665999999999997</v>
      </c>
      <c r="S159" s="136">
        <v>-62.15</v>
      </c>
      <c r="T159" s="136">
        <v>-69.930000000000007</v>
      </c>
      <c r="U159" s="136">
        <v>-64.480999999999995</v>
      </c>
      <c r="V159" s="102">
        <v>-275.22699999999998</v>
      </c>
      <c r="W159" s="136">
        <v>-66.762</v>
      </c>
      <c r="X159" s="136">
        <v>-60.984000000000002</v>
      </c>
      <c r="Y159" s="136">
        <v>-61.512999999999998</v>
      </c>
      <c r="Z159" s="136">
        <v>-61.921999999999997</v>
      </c>
      <c r="AA159" s="102">
        <v>-251.18100000000001</v>
      </c>
      <c r="AB159" s="136">
        <v>-82.436999999999998</v>
      </c>
      <c r="AC159" s="136">
        <v>-146.364</v>
      </c>
      <c r="AD159" s="136">
        <v>-86.462999999999994</v>
      </c>
      <c r="AE159" s="136">
        <v>-112.655</v>
      </c>
      <c r="AF159" s="102">
        <v>-427.91899999999998</v>
      </c>
      <c r="AG159" s="136">
        <v>-71.233000000000004</v>
      </c>
      <c r="AH159" s="136">
        <v>-78.905000000000001</v>
      </c>
      <c r="AI159" s="136">
        <v>-79.36</v>
      </c>
      <c r="AJ159" s="136">
        <v>-117.51499999999999</v>
      </c>
      <c r="AK159" s="102">
        <v>-347.01300000000003</v>
      </c>
      <c r="AL159" s="136">
        <v>-45.292999999999999</v>
      </c>
      <c r="AM159" s="136">
        <v>-45.292999999999999</v>
      </c>
      <c r="AN159" s="136">
        <v>-73.694000000000003</v>
      </c>
      <c r="AO159" s="136">
        <v>-73.693999999999988</v>
      </c>
      <c r="AP159" s="136">
        <v>-62.21</v>
      </c>
      <c r="AQ159" s="286">
        <v>-62.210000000000008</v>
      </c>
      <c r="AR159" s="136">
        <v>-130.65799999999999</v>
      </c>
      <c r="AS159" s="286">
        <f t="shared" si="54"/>
        <v>-130.65800000000002</v>
      </c>
      <c r="AT159" s="102">
        <v>-311.85500000000002</v>
      </c>
      <c r="AU159" s="102">
        <v>-311.85500000000002</v>
      </c>
      <c r="AV159" s="136">
        <v>-60.872999999999998</v>
      </c>
      <c r="AW159" s="136">
        <v>-88.756</v>
      </c>
      <c r="AX159" s="136">
        <v>-84.41</v>
      </c>
      <c r="AY159" s="136">
        <v>-95.986999999999995</v>
      </c>
      <c r="AZ159" s="102">
        <v>-330.02600000000001</v>
      </c>
      <c r="BA159" s="136">
        <v>-61.268000000000001</v>
      </c>
      <c r="BB159" s="136">
        <v>-61.415999999999997</v>
      </c>
      <c r="BC159" s="136">
        <v>-47.738999999999997</v>
      </c>
      <c r="BD159" s="136">
        <v>-75.608999999999995</v>
      </c>
      <c r="BE159" s="63">
        <v>-246.03200000000001</v>
      </c>
      <c r="BG159" s="165">
        <f t="shared" si="51"/>
        <v>-0.21229958223509438</v>
      </c>
      <c r="BH159" s="165"/>
      <c r="BI159" s="165">
        <f t="shared" si="52"/>
        <v>-0.25450722064322207</v>
      </c>
      <c r="BJ159" s="126"/>
      <c r="BK159" s="224" t="b">
        <f t="shared" si="53"/>
        <v>1</v>
      </c>
    </row>
    <row r="160" spans="1:63" customFormat="1">
      <c r="A160" s="21" t="s">
        <v>216</v>
      </c>
      <c r="B160" s="336" t="s">
        <v>38</v>
      </c>
      <c r="C160" s="97">
        <v>0</v>
      </c>
      <c r="D160" s="97">
        <v>0</v>
      </c>
      <c r="E160" s="97">
        <v>0</v>
      </c>
      <c r="F160" s="97">
        <v>0</v>
      </c>
      <c r="G160" s="102">
        <f t="shared" si="50"/>
        <v>0</v>
      </c>
      <c r="H160" s="97">
        <v>0</v>
      </c>
      <c r="I160" s="97">
        <v>0</v>
      </c>
      <c r="J160" s="72">
        <v>0</v>
      </c>
      <c r="K160" s="72">
        <v>0</v>
      </c>
      <c r="L160" s="102">
        <v>0</v>
      </c>
      <c r="M160" s="136">
        <v>0</v>
      </c>
      <c r="N160" s="136">
        <v>0</v>
      </c>
      <c r="O160" s="136">
        <v>0</v>
      </c>
      <c r="P160" s="136">
        <v>0</v>
      </c>
      <c r="Q160" s="102">
        <v>0</v>
      </c>
      <c r="R160" s="136">
        <v>0</v>
      </c>
      <c r="S160" s="136">
        <v>0</v>
      </c>
      <c r="T160" s="136">
        <v>0</v>
      </c>
      <c r="U160" s="136">
        <v>0</v>
      </c>
      <c r="V160" s="102">
        <v>0</v>
      </c>
      <c r="W160" s="136">
        <v>0</v>
      </c>
      <c r="X160" s="136">
        <v>0</v>
      </c>
      <c r="Y160" s="136">
        <v>0</v>
      </c>
      <c r="Z160" s="136">
        <v>0</v>
      </c>
      <c r="AA160" s="102">
        <v>0</v>
      </c>
      <c r="AB160" s="136">
        <v>0</v>
      </c>
      <c r="AC160" s="136">
        <v>0</v>
      </c>
      <c r="AD160" s="136">
        <v>0</v>
      </c>
      <c r="AE160" s="136">
        <v>0</v>
      </c>
      <c r="AF160" s="102">
        <v>0</v>
      </c>
      <c r="AG160" s="136">
        <v>0</v>
      </c>
      <c r="AH160" s="136">
        <v>0.39900000000000002</v>
      </c>
      <c r="AI160" s="136">
        <v>0.94</v>
      </c>
      <c r="AJ160" s="136">
        <v>1.5780000000000001</v>
      </c>
      <c r="AK160" s="102">
        <v>2.9169999999999998</v>
      </c>
      <c r="AL160" s="136">
        <v>1.1259999999999999</v>
      </c>
      <c r="AM160" s="136">
        <v>1.1259999999999999</v>
      </c>
      <c r="AN160" s="136">
        <v>4.7997223245832103E-2</v>
      </c>
      <c r="AO160" s="136">
        <v>4.7997223245830112E-2</v>
      </c>
      <c r="AP160" s="136">
        <v>0.49713475580358901</v>
      </c>
      <c r="AQ160" s="286">
        <v>0.4971347558035899</v>
      </c>
      <c r="AR160" s="136">
        <v>0.56811741102104096</v>
      </c>
      <c r="AS160" s="286">
        <f t="shared" si="54"/>
        <v>0.56811741102104008</v>
      </c>
      <c r="AT160" s="102">
        <v>2.23924939007046</v>
      </c>
      <c r="AU160" s="102">
        <v>2.23924939007046</v>
      </c>
      <c r="AV160" s="136">
        <v>0.39997194347857001</v>
      </c>
      <c r="AW160" s="136">
        <v>0.47781664583311301</v>
      </c>
      <c r="AX160" s="136">
        <v>0.611520622052944</v>
      </c>
      <c r="AY160" s="136">
        <v>3.4477714639558098E-4</v>
      </c>
      <c r="AZ160" s="102">
        <v>1.48965398851102</v>
      </c>
      <c r="BA160" s="136">
        <v>0</v>
      </c>
      <c r="BB160" s="136">
        <v>0</v>
      </c>
      <c r="BC160" s="136">
        <v>0</v>
      </c>
      <c r="BD160" s="136">
        <v>0</v>
      </c>
      <c r="BE160" s="63">
        <v>0</v>
      </c>
      <c r="BG160" s="165">
        <f t="shared" si="51"/>
        <v>-1</v>
      </c>
      <c r="BH160" s="165"/>
      <c r="BI160" s="165">
        <f t="shared" si="52"/>
        <v>-1</v>
      </c>
      <c r="BJ160" s="126"/>
      <c r="BK160" s="224" t="b">
        <f t="shared" si="53"/>
        <v>1</v>
      </c>
    </row>
    <row r="161" spans="1:63" customFormat="1">
      <c r="A161" s="21" t="s">
        <v>217</v>
      </c>
      <c r="B161" s="336" t="s">
        <v>40</v>
      </c>
      <c r="C161" s="97">
        <v>0</v>
      </c>
      <c r="D161" s="97">
        <v>0</v>
      </c>
      <c r="E161" s="97">
        <v>0</v>
      </c>
      <c r="F161" s="97">
        <v>0</v>
      </c>
      <c r="G161" s="102">
        <f t="shared" si="50"/>
        <v>0</v>
      </c>
      <c r="H161" s="97">
        <v>2.4E-2</v>
      </c>
      <c r="I161" s="97">
        <v>3.7999999999999999E-2</v>
      </c>
      <c r="J161" s="72">
        <v>0</v>
      </c>
      <c r="K161" s="72">
        <v>-0.32900000000000001</v>
      </c>
      <c r="L161" s="102">
        <v>-0.26700000000000002</v>
      </c>
      <c r="M161" s="136">
        <v>-2E-3</v>
      </c>
      <c r="N161" s="136">
        <v>-2.7E-2</v>
      </c>
      <c r="O161" s="136">
        <v>-2.5999999999999996</v>
      </c>
      <c r="P161" s="136">
        <v>-4.8999999999999932E-2</v>
      </c>
      <c r="Q161" s="102">
        <v>-2.6780000000000008</v>
      </c>
      <c r="R161" s="136">
        <v>8.4000000000000005E-2</v>
      </c>
      <c r="S161" s="136">
        <v>-2.3E-2</v>
      </c>
      <c r="T161" s="136">
        <v>-3.0000000000000001E-3</v>
      </c>
      <c r="U161" s="136">
        <v>6.0000000000000001E-3</v>
      </c>
      <c r="V161" s="102">
        <v>6.4000000000000001E-2</v>
      </c>
      <c r="W161" s="136">
        <v>0</v>
      </c>
      <c r="X161" s="136">
        <v>0</v>
      </c>
      <c r="Y161" s="136">
        <v>0</v>
      </c>
      <c r="Z161" s="136">
        <v>-2.3E-2</v>
      </c>
      <c r="AA161" s="102">
        <v>-2.3E-2</v>
      </c>
      <c r="AB161" s="136">
        <v>1.1890000000000001</v>
      </c>
      <c r="AC161" s="136">
        <v>64.781000000000006</v>
      </c>
      <c r="AD161" s="136">
        <v>-0.28999999999999998</v>
      </c>
      <c r="AE161" s="136">
        <v>-0.124</v>
      </c>
      <c r="AF161" s="102">
        <v>65.555999999999997</v>
      </c>
      <c r="AG161" s="136">
        <v>0</v>
      </c>
      <c r="AH161" s="136">
        <v>-8.6999999999999744E-2</v>
      </c>
      <c r="AI161" s="136">
        <v>0.22500000000000009</v>
      </c>
      <c r="AJ161" s="136">
        <v>0.32600000000000001</v>
      </c>
      <c r="AK161" s="102">
        <v>0.46400000000000041</v>
      </c>
      <c r="AL161" s="136">
        <v>-0.23400000000000001</v>
      </c>
      <c r="AM161" s="136">
        <v>-0.23400000000000001</v>
      </c>
      <c r="AN161" s="136">
        <v>6.3780000000000001</v>
      </c>
      <c r="AO161" s="136">
        <v>6.3780000000000001</v>
      </c>
      <c r="AP161" s="136">
        <v>0.17299999999999999</v>
      </c>
      <c r="AQ161" s="286">
        <v>0.17300000000000004</v>
      </c>
      <c r="AR161" s="136">
        <v>1.113</v>
      </c>
      <c r="AS161" s="286">
        <f t="shared" si="54"/>
        <v>1.1129999999999995</v>
      </c>
      <c r="AT161" s="102">
        <v>7.43</v>
      </c>
      <c r="AU161" s="102">
        <v>7.43</v>
      </c>
      <c r="AV161" s="136">
        <v>7.3999999999999996E-2</v>
      </c>
      <c r="AW161" s="136">
        <v>0.23200000000000001</v>
      </c>
      <c r="AX161" s="136">
        <v>0.79</v>
      </c>
      <c r="AY161" s="136">
        <v>2.0009999999999999</v>
      </c>
      <c r="AZ161" s="102">
        <v>3.097</v>
      </c>
      <c r="BA161" s="136">
        <v>0</v>
      </c>
      <c r="BB161" s="136">
        <v>2.1000000000000001E-2</v>
      </c>
      <c r="BC161" s="136">
        <v>0.10299999999999999</v>
      </c>
      <c r="BD161" s="136">
        <v>1.6E-2</v>
      </c>
      <c r="BE161" s="63">
        <v>0.14000000000000001</v>
      </c>
      <c r="BG161" s="165">
        <f t="shared" si="51"/>
        <v>-0.99200399800099948</v>
      </c>
      <c r="BH161" s="165"/>
      <c r="BI161" s="165">
        <f t="shared" si="52"/>
        <v>-0.95479496286729093</v>
      </c>
      <c r="BJ161" s="126"/>
      <c r="BK161" s="224" t="b">
        <f t="shared" si="53"/>
        <v>1</v>
      </c>
    </row>
    <row r="162" spans="1:63" customFormat="1">
      <c r="A162" s="21" t="s">
        <v>218</v>
      </c>
      <c r="B162" s="336" t="s">
        <v>42</v>
      </c>
      <c r="C162" s="97">
        <v>0</v>
      </c>
      <c r="D162" s="97">
        <v>0</v>
      </c>
      <c r="E162" s="97">
        <v>0</v>
      </c>
      <c r="F162" s="97">
        <v>0</v>
      </c>
      <c r="G162" s="102">
        <f t="shared" si="50"/>
        <v>0</v>
      </c>
      <c r="H162" s="97">
        <v>0</v>
      </c>
      <c r="I162" s="97">
        <v>0</v>
      </c>
      <c r="J162" s="72">
        <v>0</v>
      </c>
      <c r="K162" s="72">
        <v>0</v>
      </c>
      <c r="L162" s="102">
        <v>0</v>
      </c>
      <c r="M162" s="136">
        <v>0</v>
      </c>
      <c r="N162" s="136">
        <v>0</v>
      </c>
      <c r="O162" s="136">
        <v>0</v>
      </c>
      <c r="P162" s="136">
        <v>0</v>
      </c>
      <c r="Q162" s="102">
        <v>0</v>
      </c>
      <c r="R162" s="136">
        <v>0</v>
      </c>
      <c r="S162" s="136">
        <v>0</v>
      </c>
      <c r="T162" s="136">
        <v>0</v>
      </c>
      <c r="U162" s="136">
        <v>0</v>
      </c>
      <c r="V162" s="102">
        <v>0</v>
      </c>
      <c r="W162" s="136">
        <v>0</v>
      </c>
      <c r="X162" s="136">
        <v>0</v>
      </c>
      <c r="Y162" s="136">
        <v>0</v>
      </c>
      <c r="Z162" s="136">
        <v>0</v>
      </c>
      <c r="AA162" s="102">
        <v>0</v>
      </c>
      <c r="AB162" s="136">
        <v>0</v>
      </c>
      <c r="AC162" s="136">
        <v>0</v>
      </c>
      <c r="AD162" s="136">
        <v>0</v>
      </c>
      <c r="AE162" s="136">
        <v>0</v>
      </c>
      <c r="AF162" s="102">
        <v>0</v>
      </c>
      <c r="AG162" s="136">
        <v>0</v>
      </c>
      <c r="AH162" s="136">
        <v>0</v>
      </c>
      <c r="AI162" s="136">
        <v>0</v>
      </c>
      <c r="AJ162" s="136">
        <v>3.3050000000400814E-4</v>
      </c>
      <c r="AK162" s="102">
        <v>3.30500000018219E-4</v>
      </c>
      <c r="AL162" s="136">
        <v>0</v>
      </c>
      <c r="AM162" s="136">
        <v>0</v>
      </c>
      <c r="AN162" s="136">
        <v>0</v>
      </c>
      <c r="AO162" s="136">
        <v>0</v>
      </c>
      <c r="AP162" s="136">
        <v>0</v>
      </c>
      <c r="AQ162" s="286">
        <v>0</v>
      </c>
      <c r="AR162" s="136">
        <v>0</v>
      </c>
      <c r="AS162" s="286">
        <f t="shared" si="54"/>
        <v>0</v>
      </c>
      <c r="AT162" s="102">
        <v>0</v>
      </c>
      <c r="AU162" s="102">
        <v>0</v>
      </c>
      <c r="AV162" s="136">
        <v>0</v>
      </c>
      <c r="AW162" s="136">
        <v>0</v>
      </c>
      <c r="AX162" s="136">
        <v>0</v>
      </c>
      <c r="AY162" s="136">
        <v>0</v>
      </c>
      <c r="AZ162" s="102">
        <v>0</v>
      </c>
      <c r="BA162" s="136">
        <v>0</v>
      </c>
      <c r="BB162" s="136">
        <v>0</v>
      </c>
      <c r="BC162" s="136">
        <v>0</v>
      </c>
      <c r="BD162" s="136">
        <v>0</v>
      </c>
      <c r="BE162" s="63">
        <v>0</v>
      </c>
      <c r="BG162" s="165" t="str">
        <f t="shared" si="51"/>
        <v>ns</v>
      </c>
      <c r="BH162" s="165"/>
      <c r="BI162" s="165" t="str">
        <f t="shared" si="52"/>
        <v>ns</v>
      </c>
      <c r="BJ162" s="126"/>
      <c r="BK162" s="224" t="b">
        <f t="shared" si="53"/>
        <v>1</v>
      </c>
    </row>
    <row r="163" spans="1:63" customFormat="1">
      <c r="A163" s="21" t="s">
        <v>219</v>
      </c>
      <c r="B163" s="335" t="s">
        <v>44</v>
      </c>
      <c r="C163" s="60">
        <v>88</v>
      </c>
      <c r="D163" s="60">
        <v>115</v>
      </c>
      <c r="E163" s="60">
        <v>81</v>
      </c>
      <c r="F163" s="60">
        <v>41</v>
      </c>
      <c r="G163" s="61">
        <f t="shared" si="50"/>
        <v>325</v>
      </c>
      <c r="H163" s="60">
        <v>79.510000000000005</v>
      </c>
      <c r="I163" s="60">
        <v>93.159000000000006</v>
      </c>
      <c r="J163" s="74">
        <v>103.083</v>
      </c>
      <c r="K163" s="74">
        <v>71.796999999999997</v>
      </c>
      <c r="L163" s="61">
        <v>347.54899999999998</v>
      </c>
      <c r="M163" s="139">
        <v>84.605000000000004</v>
      </c>
      <c r="N163" s="139">
        <v>101.569</v>
      </c>
      <c r="O163" s="139">
        <v>87.162999999999997</v>
      </c>
      <c r="P163" s="139">
        <v>62.772999999999996</v>
      </c>
      <c r="Q163" s="61">
        <v>336.11</v>
      </c>
      <c r="R163" s="139">
        <v>86.888999999999996</v>
      </c>
      <c r="S163" s="139">
        <v>111.51300000000001</v>
      </c>
      <c r="T163" s="139">
        <v>99.718000000000004</v>
      </c>
      <c r="U163" s="139">
        <v>99.74199999999999</v>
      </c>
      <c r="V163" s="61">
        <v>397.86199999999997</v>
      </c>
      <c r="W163" s="139">
        <v>86.278999999999996</v>
      </c>
      <c r="X163" s="139">
        <v>119.599</v>
      </c>
      <c r="Y163" s="139">
        <v>117.33199999999999</v>
      </c>
      <c r="Z163" s="139">
        <v>106.161</v>
      </c>
      <c r="AA163" s="61">
        <v>429.37099999999998</v>
      </c>
      <c r="AB163" s="139">
        <v>68.495000000000005</v>
      </c>
      <c r="AC163" s="139">
        <v>51.140999999999998</v>
      </c>
      <c r="AD163" s="139">
        <v>93.174000000000007</v>
      </c>
      <c r="AE163" s="139">
        <v>56.408000000000001</v>
      </c>
      <c r="AF163" s="61">
        <v>269.21799999999996</v>
      </c>
      <c r="AG163" s="139">
        <v>116.474</v>
      </c>
      <c r="AH163" s="139">
        <v>142.43899999999996</v>
      </c>
      <c r="AI163" s="139">
        <v>160.09582069000001</v>
      </c>
      <c r="AJ163" s="139">
        <v>29.950912249999931</v>
      </c>
      <c r="AK163" s="61">
        <v>448.95973293999992</v>
      </c>
      <c r="AL163" s="139">
        <v>176.98018449</v>
      </c>
      <c r="AM163" s="139">
        <v>176.98018449</v>
      </c>
      <c r="AN163" s="139">
        <v>174.11831073324598</v>
      </c>
      <c r="AO163" s="139">
        <v>174.11831073324601</v>
      </c>
      <c r="AP163" s="139">
        <v>180.47513475580399</v>
      </c>
      <c r="AQ163" s="287">
        <v>180.47513475580297</v>
      </c>
      <c r="AR163" s="139">
        <v>71.355117411021098</v>
      </c>
      <c r="AS163" s="287">
        <f t="shared" si="54"/>
        <v>71.355117411021979</v>
      </c>
      <c r="AT163" s="61">
        <v>602.92874739007095</v>
      </c>
      <c r="AU163" s="61">
        <v>602.92874739007095</v>
      </c>
      <c r="AV163" s="139">
        <v>288.80197194347897</v>
      </c>
      <c r="AW163" s="139">
        <v>274.72881664583304</v>
      </c>
      <c r="AX163" s="139">
        <v>306.35752062205302</v>
      </c>
      <c r="AY163" s="139">
        <v>120.501344777146</v>
      </c>
      <c r="AZ163" s="61">
        <v>990.38965398850996</v>
      </c>
      <c r="BA163" s="139">
        <v>331.62399999999997</v>
      </c>
      <c r="BB163" s="139">
        <v>283.90800000000002</v>
      </c>
      <c r="BC163" s="139">
        <v>318.76499999999999</v>
      </c>
      <c r="BD163" s="139">
        <v>215.94</v>
      </c>
      <c r="BE163" s="61">
        <v>1150.2370000000001</v>
      </c>
      <c r="BG163" s="165">
        <f t="shared" si="51"/>
        <v>0.79201319619592048</v>
      </c>
      <c r="BH163" s="165"/>
      <c r="BI163" s="165">
        <f t="shared" si="52"/>
        <v>0.16139844087400435</v>
      </c>
      <c r="BJ163" s="126"/>
      <c r="BK163" s="224" t="b">
        <f t="shared" si="53"/>
        <v>1</v>
      </c>
    </row>
    <row r="164" spans="1:63" customFormat="1">
      <c r="A164" s="21" t="s">
        <v>220</v>
      </c>
      <c r="B164" s="336" t="s">
        <v>46</v>
      </c>
      <c r="C164" s="97">
        <v>-34</v>
      </c>
      <c r="D164" s="97">
        <v>-41</v>
      </c>
      <c r="E164" s="97">
        <v>-29</v>
      </c>
      <c r="F164" s="97">
        <v>-11</v>
      </c>
      <c r="G164" s="102">
        <f t="shared" si="50"/>
        <v>-115</v>
      </c>
      <c r="H164" s="97">
        <v>-28.582999999999998</v>
      </c>
      <c r="I164" s="97">
        <v>-33.661000000000001</v>
      </c>
      <c r="J164" s="72">
        <v>-37.134</v>
      </c>
      <c r="K164" s="72">
        <v>-20.092999999999996</v>
      </c>
      <c r="L164" s="102">
        <v>-119.471</v>
      </c>
      <c r="M164" s="136">
        <v>-29.39</v>
      </c>
      <c r="N164" s="136">
        <v>-32.874000000000002</v>
      </c>
      <c r="O164" s="136">
        <v>-29.793900000000001</v>
      </c>
      <c r="P164" s="136">
        <v>-21.036000000000001</v>
      </c>
      <c r="Q164" s="102">
        <v>-113.0939</v>
      </c>
      <c r="R164" s="136">
        <v>-32.097000000000001</v>
      </c>
      <c r="S164" s="136">
        <v>-33.936999999999998</v>
      </c>
      <c r="T164" s="136">
        <v>-32.599000000000004</v>
      </c>
      <c r="U164" s="136">
        <v>-28.192</v>
      </c>
      <c r="V164" s="102">
        <v>-126.82499999999999</v>
      </c>
      <c r="W164" s="136">
        <v>-27.6</v>
      </c>
      <c r="X164" s="136">
        <v>-38.131</v>
      </c>
      <c r="Y164" s="136">
        <v>-34.911999999999999</v>
      </c>
      <c r="Z164" s="136">
        <v>-32.951999999999998</v>
      </c>
      <c r="AA164" s="102">
        <v>-133.595</v>
      </c>
      <c r="AB164" s="136">
        <v>-20.876000000000001</v>
      </c>
      <c r="AC164" s="136">
        <v>-16.643000000000001</v>
      </c>
      <c r="AD164" s="136">
        <v>-22.634</v>
      </c>
      <c r="AE164" s="136">
        <v>-10.897</v>
      </c>
      <c r="AF164" s="102">
        <v>-71.05</v>
      </c>
      <c r="AG164" s="136">
        <v>-33.896999999999998</v>
      </c>
      <c r="AH164" s="136">
        <v>-43.400039600000007</v>
      </c>
      <c r="AI164" s="136">
        <v>-47.816168670000003</v>
      </c>
      <c r="AJ164" s="136">
        <v>-1.9074509699998998</v>
      </c>
      <c r="AK164" s="102">
        <v>-127.02065923999993</v>
      </c>
      <c r="AL164" s="136">
        <v>-50.709959019999999</v>
      </c>
      <c r="AM164" s="136">
        <v>-50.709959019999999</v>
      </c>
      <c r="AN164" s="136">
        <v>-47.085475979999998</v>
      </c>
      <c r="AO164" s="136">
        <v>-47.085475979999998</v>
      </c>
      <c r="AP164" s="136">
        <v>-51.547000000000004</v>
      </c>
      <c r="AQ164" s="286">
        <v>-51.546999999999997</v>
      </c>
      <c r="AR164" s="136">
        <v>-24.986000000000004</v>
      </c>
      <c r="AS164" s="286">
        <f t="shared" si="54"/>
        <v>-24.986000000000018</v>
      </c>
      <c r="AT164" s="102">
        <v>-174.32843500000001</v>
      </c>
      <c r="AU164" s="102">
        <v>-174.32843500000001</v>
      </c>
      <c r="AV164" s="136">
        <v>-83.426000000000002</v>
      </c>
      <c r="AW164" s="136">
        <v>-81.861000000000004</v>
      </c>
      <c r="AX164" s="136">
        <v>-93.198000000000008</v>
      </c>
      <c r="AY164" s="136">
        <v>-37.594000000000001</v>
      </c>
      <c r="AZ164" s="102">
        <v>-296.07900000000001</v>
      </c>
      <c r="BA164" s="136">
        <v>-99.733999999999995</v>
      </c>
      <c r="BB164" s="136">
        <v>-86.646000000000001</v>
      </c>
      <c r="BC164" s="136">
        <v>-107.913</v>
      </c>
      <c r="BD164" s="136">
        <v>-71.563999999999993</v>
      </c>
      <c r="BE164" s="63">
        <v>-365.85700000000003</v>
      </c>
      <c r="BG164" s="165">
        <f t="shared" si="51"/>
        <v>0.90360163855934439</v>
      </c>
      <c r="BH164" s="165"/>
      <c r="BI164" s="165">
        <f t="shared" si="52"/>
        <v>0.23567358711695197</v>
      </c>
      <c r="BJ164" s="126"/>
      <c r="BK164" s="224" t="b">
        <f t="shared" si="53"/>
        <v>1</v>
      </c>
    </row>
    <row r="165" spans="1:63" customFormat="1">
      <c r="A165" s="21" t="s">
        <v>221</v>
      </c>
      <c r="B165" s="336" t="s">
        <v>48</v>
      </c>
      <c r="C165" s="97">
        <v>0</v>
      </c>
      <c r="D165" s="97">
        <v>0</v>
      </c>
      <c r="E165" s="97">
        <v>0</v>
      </c>
      <c r="F165" s="97">
        <v>0</v>
      </c>
      <c r="G165" s="102">
        <f t="shared" si="50"/>
        <v>0</v>
      </c>
      <c r="H165" s="97">
        <v>0</v>
      </c>
      <c r="I165" s="97">
        <v>0</v>
      </c>
      <c r="J165" s="72">
        <v>0</v>
      </c>
      <c r="K165" s="72">
        <v>0</v>
      </c>
      <c r="L165" s="102">
        <v>0</v>
      </c>
      <c r="M165" s="136">
        <v>0</v>
      </c>
      <c r="N165" s="136">
        <v>0</v>
      </c>
      <c r="O165" s="136">
        <v>0</v>
      </c>
      <c r="P165" s="136">
        <v>0</v>
      </c>
      <c r="Q165" s="102">
        <v>0</v>
      </c>
      <c r="R165" s="136">
        <v>0</v>
      </c>
      <c r="S165" s="136">
        <v>0</v>
      </c>
      <c r="T165" s="136">
        <v>0</v>
      </c>
      <c r="U165" s="136">
        <v>0</v>
      </c>
      <c r="V165" s="102">
        <v>0</v>
      </c>
      <c r="W165" s="136">
        <v>0</v>
      </c>
      <c r="X165" s="136">
        <v>0</v>
      </c>
      <c r="Y165" s="136">
        <v>0</v>
      </c>
      <c r="Z165" s="136">
        <v>0</v>
      </c>
      <c r="AA165" s="102">
        <v>0</v>
      </c>
      <c r="AB165" s="136">
        <v>0</v>
      </c>
      <c r="AC165" s="136">
        <v>0</v>
      </c>
      <c r="AD165" s="136">
        <v>0</v>
      </c>
      <c r="AE165" s="136">
        <v>0</v>
      </c>
      <c r="AF165" s="102">
        <v>0</v>
      </c>
      <c r="AG165" s="136">
        <v>0</v>
      </c>
      <c r="AH165" s="136">
        <v>0</v>
      </c>
      <c r="AI165" s="136">
        <v>0</v>
      </c>
      <c r="AJ165" s="136">
        <v>0</v>
      </c>
      <c r="AK165" s="102">
        <v>0</v>
      </c>
      <c r="AL165" s="136">
        <v>0</v>
      </c>
      <c r="AM165" s="136">
        <v>0</v>
      </c>
      <c r="AN165" s="136">
        <v>0</v>
      </c>
      <c r="AO165" s="136">
        <v>0</v>
      </c>
      <c r="AP165" s="136">
        <v>0</v>
      </c>
      <c r="AQ165" s="286">
        <v>0</v>
      </c>
      <c r="AR165" s="136">
        <v>0</v>
      </c>
      <c r="AS165" s="286">
        <f t="shared" si="54"/>
        <v>0</v>
      </c>
      <c r="AT165" s="102">
        <v>0</v>
      </c>
      <c r="AU165" s="102">
        <v>0</v>
      </c>
      <c r="AV165" s="136">
        <v>0</v>
      </c>
      <c r="AW165" s="136">
        <v>0</v>
      </c>
      <c r="AX165" s="136">
        <v>0</v>
      </c>
      <c r="AY165" s="136">
        <v>0</v>
      </c>
      <c r="AZ165" s="102">
        <v>0</v>
      </c>
      <c r="BA165" s="136">
        <v>0</v>
      </c>
      <c r="BB165" s="136">
        <v>0</v>
      </c>
      <c r="BC165" s="136">
        <v>0</v>
      </c>
      <c r="BD165" s="136">
        <v>0</v>
      </c>
      <c r="BE165" s="63">
        <v>0</v>
      </c>
      <c r="BG165" s="165" t="str">
        <f t="shared" si="51"/>
        <v>ns</v>
      </c>
      <c r="BH165" s="165"/>
      <c r="BI165" s="165" t="str">
        <f t="shared" si="52"/>
        <v>ns</v>
      </c>
      <c r="BJ165" s="126"/>
      <c r="BK165" s="224" t="b">
        <f t="shared" si="53"/>
        <v>1</v>
      </c>
    </row>
    <row r="166" spans="1:63" customFormat="1">
      <c r="A166" s="21" t="s">
        <v>222</v>
      </c>
      <c r="B166" s="335" t="s">
        <v>50</v>
      </c>
      <c r="C166" s="60">
        <v>54</v>
      </c>
      <c r="D166" s="60">
        <v>74</v>
      </c>
      <c r="E166" s="60">
        <v>52</v>
      </c>
      <c r="F166" s="60">
        <v>30</v>
      </c>
      <c r="G166" s="61">
        <f t="shared" si="50"/>
        <v>210</v>
      </c>
      <c r="H166" s="60">
        <v>50.927</v>
      </c>
      <c r="I166" s="60">
        <v>59.497999999999998</v>
      </c>
      <c r="J166" s="74">
        <v>65.948999999999998</v>
      </c>
      <c r="K166" s="74">
        <v>51.704000000000001</v>
      </c>
      <c r="L166" s="61">
        <v>228.07799999999997</v>
      </c>
      <c r="M166" s="139">
        <v>55.215000000000003</v>
      </c>
      <c r="N166" s="139">
        <v>68.694999999999993</v>
      </c>
      <c r="O166" s="139">
        <v>57.369100000000003</v>
      </c>
      <c r="P166" s="139">
        <v>41.736999999999995</v>
      </c>
      <c r="Q166" s="61">
        <v>223.01609999999999</v>
      </c>
      <c r="R166" s="139">
        <v>54.792000000000002</v>
      </c>
      <c r="S166" s="139">
        <v>77.575999999999993</v>
      </c>
      <c r="T166" s="139">
        <v>67.119</v>
      </c>
      <c r="U166" s="139">
        <v>71.55</v>
      </c>
      <c r="V166" s="61">
        <v>271.03700000000003</v>
      </c>
      <c r="W166" s="139">
        <v>58.679000000000002</v>
      </c>
      <c r="X166" s="139">
        <v>81.468000000000004</v>
      </c>
      <c r="Y166" s="139">
        <v>82.42</v>
      </c>
      <c r="Z166" s="139">
        <v>73.209000000000003</v>
      </c>
      <c r="AA166" s="61">
        <v>295.77600000000001</v>
      </c>
      <c r="AB166" s="139">
        <v>47.619</v>
      </c>
      <c r="AC166" s="139">
        <v>34.497999999999998</v>
      </c>
      <c r="AD166" s="139">
        <v>70.540000000000006</v>
      </c>
      <c r="AE166" s="139">
        <v>45.510999999999996</v>
      </c>
      <c r="AF166" s="61">
        <v>198.16800000000001</v>
      </c>
      <c r="AG166" s="139">
        <v>82.576999999999998</v>
      </c>
      <c r="AH166" s="139">
        <v>99.038960399999951</v>
      </c>
      <c r="AI166" s="139">
        <v>112.27965202</v>
      </c>
      <c r="AJ166" s="139">
        <v>28.043461280000002</v>
      </c>
      <c r="AK166" s="61">
        <v>321.93907369999994</v>
      </c>
      <c r="AL166" s="139">
        <v>126.27022546999999</v>
      </c>
      <c r="AM166" s="139">
        <v>126.27022546999999</v>
      </c>
      <c r="AN166" s="139">
        <v>127.03283475324599</v>
      </c>
      <c r="AO166" s="139">
        <v>127.03283475324599</v>
      </c>
      <c r="AP166" s="139">
        <v>128.928134755804</v>
      </c>
      <c r="AQ166" s="287">
        <v>128.928134755803</v>
      </c>
      <c r="AR166" s="139">
        <v>46.369117411020994</v>
      </c>
      <c r="AS166" s="287">
        <f t="shared" si="54"/>
        <v>46.369117411021932</v>
      </c>
      <c r="AT166" s="61">
        <v>428.60031239007094</v>
      </c>
      <c r="AU166" s="61">
        <v>428.60031239007094</v>
      </c>
      <c r="AV166" s="139">
        <v>205.37597194347899</v>
      </c>
      <c r="AW166" s="139">
        <v>192.86781664583299</v>
      </c>
      <c r="AX166" s="139">
        <v>213.15952062205301</v>
      </c>
      <c r="AY166" s="139">
        <v>82.907344777146392</v>
      </c>
      <c r="AZ166" s="61">
        <v>694.31065398851104</v>
      </c>
      <c r="BA166" s="139">
        <v>231.89</v>
      </c>
      <c r="BB166" s="139">
        <v>197.262</v>
      </c>
      <c r="BC166" s="139">
        <v>210.85199999999998</v>
      </c>
      <c r="BD166" s="139">
        <v>144.376</v>
      </c>
      <c r="BE166" s="61">
        <v>784.38</v>
      </c>
      <c r="BG166" s="165">
        <f t="shared" si="51"/>
        <v>0.74141386855507641</v>
      </c>
      <c r="BH166" s="165"/>
      <c r="BI166" s="165">
        <f t="shared" si="52"/>
        <v>0.12972485082013363</v>
      </c>
      <c r="BJ166" s="126"/>
      <c r="BK166" s="224" t="b">
        <f t="shared" si="53"/>
        <v>1</v>
      </c>
    </row>
    <row r="167" spans="1:63" customFormat="1">
      <c r="A167" s="21" t="s">
        <v>223</v>
      </c>
      <c r="B167" s="336" t="s">
        <v>52</v>
      </c>
      <c r="C167" s="97">
        <v>-15</v>
      </c>
      <c r="D167" s="97">
        <v>-20</v>
      </c>
      <c r="E167" s="97">
        <v>-14</v>
      </c>
      <c r="F167" s="97">
        <v>-8</v>
      </c>
      <c r="G167" s="102">
        <f t="shared" si="50"/>
        <v>-57</v>
      </c>
      <c r="H167" s="97">
        <v>-13.4331982446975</v>
      </c>
      <c r="I167" s="97">
        <v>-16.2409922091779</v>
      </c>
      <c r="J167" s="97">
        <v>-17.779990032488801</v>
      </c>
      <c r="K167" s="97">
        <v>-14.505376070578379</v>
      </c>
      <c r="L167" s="102">
        <v>-61.959556556942502</v>
      </c>
      <c r="M167" s="136">
        <v>-14.983352194575501</v>
      </c>
      <c r="N167" s="136">
        <v>-18.891425122376202</v>
      </c>
      <c r="O167" s="136">
        <v>-16.482397045781401</v>
      </c>
      <c r="P167" s="136">
        <v>-12.08481939971842</v>
      </c>
      <c r="Q167" s="102">
        <v>-62.441993762451503</v>
      </c>
      <c r="R167" s="136">
        <v>-15.3163885907012</v>
      </c>
      <c r="S167" s="136">
        <v>-22.119903931989299</v>
      </c>
      <c r="T167" s="136">
        <v>-18.467774738411702</v>
      </c>
      <c r="U167" s="136">
        <v>-19.176238134201199</v>
      </c>
      <c r="V167" s="102">
        <v>-75.080305395303412</v>
      </c>
      <c r="W167" s="136">
        <v>-16.020144910032499</v>
      </c>
      <c r="X167" s="136">
        <v>-22.132253434965101</v>
      </c>
      <c r="Y167" s="136">
        <v>-21.952775170194201</v>
      </c>
      <c r="Z167" s="136">
        <v>-19.552893329461199</v>
      </c>
      <c r="AA167" s="102">
        <v>-79.658066844653007</v>
      </c>
      <c r="AB167" s="136">
        <v>-13.238234856172101</v>
      </c>
      <c r="AC167" s="136">
        <v>-9.5107403837745501</v>
      </c>
      <c r="AD167" s="136">
        <v>-18.7262536340134</v>
      </c>
      <c r="AE167" s="136">
        <v>-12.496343430259399</v>
      </c>
      <c r="AF167" s="102">
        <v>-53.971572304219499</v>
      </c>
      <c r="AG167" s="136">
        <v>-21.846483832435801</v>
      </c>
      <c r="AH167" s="136">
        <v>-26.506943853971009</v>
      </c>
      <c r="AI167" s="136">
        <v>-22.53511488326459</v>
      </c>
      <c r="AJ167" s="136">
        <v>-6.854881027587421</v>
      </c>
      <c r="AK167" s="102">
        <v>-77.743423597258911</v>
      </c>
      <c r="AL167" s="136">
        <v>-30.974185540197897</v>
      </c>
      <c r="AM167" s="136">
        <v>-30.974185540197897</v>
      </c>
      <c r="AN167" s="136">
        <v>-24.728550688342299</v>
      </c>
      <c r="AO167" s="136">
        <v>-24.728550688342203</v>
      </c>
      <c r="AP167" s="136">
        <v>-28.376037159767101</v>
      </c>
      <c r="AQ167" s="286">
        <v>-28.376037159767193</v>
      </c>
      <c r="AR167" s="136">
        <v>-10.3267550867116</v>
      </c>
      <c r="AS167" s="286">
        <f t="shared" si="54"/>
        <v>-10.326755086711707</v>
      </c>
      <c r="AT167" s="102">
        <v>-94.405528475018997</v>
      </c>
      <c r="AU167" s="102">
        <v>-94.405528475018997</v>
      </c>
      <c r="AV167" s="136">
        <v>-45.5919305247605</v>
      </c>
      <c r="AW167" s="136">
        <v>-42.853664108457302</v>
      </c>
      <c r="AX167" s="136">
        <v>-47.433579924436799</v>
      </c>
      <c r="AY167" s="136">
        <v>-18.852483622411</v>
      </c>
      <c r="AZ167" s="102">
        <v>-154.73165818006601</v>
      </c>
      <c r="BA167" s="136">
        <v>-51.895338082704399</v>
      </c>
      <c r="BB167" s="136">
        <v>-44.277648940719999</v>
      </c>
      <c r="BC167" s="136">
        <v>-47.281854022532499</v>
      </c>
      <c r="BD167" s="136">
        <v>-32.725021676945502</v>
      </c>
      <c r="BE167" s="63">
        <v>-176.17986272290199</v>
      </c>
      <c r="BG167" s="165">
        <f t="shared" si="51"/>
        <v>0.73584671029993309</v>
      </c>
      <c r="BH167" s="165"/>
      <c r="BI167" s="165">
        <f t="shared" si="52"/>
        <v>0.13861548951977265</v>
      </c>
      <c r="BJ167" s="126"/>
      <c r="BK167" s="224" t="b">
        <f t="shared" si="53"/>
        <v>1</v>
      </c>
    </row>
    <row r="168" spans="1:63" customFormat="1">
      <c r="A168" s="21" t="s">
        <v>224</v>
      </c>
      <c r="B168" s="338" t="s">
        <v>54</v>
      </c>
      <c r="C168" s="61">
        <v>39</v>
      </c>
      <c r="D168" s="61">
        <v>54</v>
      </c>
      <c r="E168" s="61">
        <v>38</v>
      </c>
      <c r="F168" s="61">
        <v>22</v>
      </c>
      <c r="G168" s="61">
        <f t="shared" si="50"/>
        <v>153</v>
      </c>
      <c r="H168" s="61">
        <v>37.493801755302499</v>
      </c>
      <c r="I168" s="61">
        <v>43.257007790822101</v>
      </c>
      <c r="J168" s="75">
        <v>48.169009967511201</v>
      </c>
      <c r="K168" s="75">
        <v>37.198623929421601</v>
      </c>
      <c r="L168" s="61">
        <v>166.118443443057</v>
      </c>
      <c r="M168" s="140">
        <v>40.231647805424501</v>
      </c>
      <c r="N168" s="140">
        <v>49.803574877623802</v>
      </c>
      <c r="O168" s="140">
        <v>40.886702954218599</v>
      </c>
      <c r="P168" s="140">
        <v>29.6521806002816</v>
      </c>
      <c r="Q168" s="61">
        <v>160.57410623754799</v>
      </c>
      <c r="R168" s="140">
        <v>39.4756114092988</v>
      </c>
      <c r="S168" s="140">
        <v>55.456096068010595</v>
      </c>
      <c r="T168" s="140">
        <v>48.651225261588301</v>
      </c>
      <c r="U168" s="140">
        <v>52.373761865798805</v>
      </c>
      <c r="V168" s="61">
        <v>195.95669460469699</v>
      </c>
      <c r="W168" s="140">
        <v>42.658855089967503</v>
      </c>
      <c r="X168" s="140">
        <v>59.335746565034903</v>
      </c>
      <c r="Y168" s="140">
        <v>60.467224829805801</v>
      </c>
      <c r="Z168" s="140">
        <v>53.656106670538797</v>
      </c>
      <c r="AA168" s="61">
        <v>216.117933155347</v>
      </c>
      <c r="AB168" s="140">
        <v>34.380765143827901</v>
      </c>
      <c r="AC168" s="140">
        <v>24.987259616225501</v>
      </c>
      <c r="AD168" s="140">
        <v>51.813746365986603</v>
      </c>
      <c r="AE168" s="140">
        <v>33.014656569740602</v>
      </c>
      <c r="AF168" s="61">
        <v>144.19642769578101</v>
      </c>
      <c r="AG168" s="140">
        <v>60.730516167564303</v>
      </c>
      <c r="AH168" s="140">
        <v>72.532016546028956</v>
      </c>
      <c r="AI168" s="140">
        <v>89.744537136735403</v>
      </c>
      <c r="AJ168" s="140">
        <v>21.188580252412578</v>
      </c>
      <c r="AK168" s="61">
        <v>244.19565010274107</v>
      </c>
      <c r="AL168" s="140">
        <v>95.296039929802092</v>
      </c>
      <c r="AM168" s="140">
        <v>95.296039929802092</v>
      </c>
      <c r="AN168" s="140">
        <v>102.3042840649036</v>
      </c>
      <c r="AO168" s="140">
        <v>102.30428406490391</v>
      </c>
      <c r="AP168" s="140">
        <v>100.55209759603599</v>
      </c>
      <c r="AQ168" s="287">
        <v>100.55209759603599</v>
      </c>
      <c r="AR168" s="140">
        <v>36.042362324308982</v>
      </c>
      <c r="AS168" s="287">
        <f t="shared" si="54"/>
        <v>36.042362324309011</v>
      </c>
      <c r="AT168" s="61">
        <v>334.19478391505197</v>
      </c>
      <c r="AU168" s="61">
        <v>334.194783915051</v>
      </c>
      <c r="AV168" s="140">
        <v>159.784041418718</v>
      </c>
      <c r="AW168" s="140">
        <v>150.01415253737599</v>
      </c>
      <c r="AX168" s="140">
        <v>165.72594069761601</v>
      </c>
      <c r="AY168" s="140">
        <v>64.054861154735391</v>
      </c>
      <c r="AZ168" s="61">
        <v>539.57899580844503</v>
      </c>
      <c r="BA168" s="140">
        <v>179.99466191729599</v>
      </c>
      <c r="BB168" s="140">
        <v>152.98435105928002</v>
      </c>
      <c r="BC168" s="140">
        <v>163.570145977468</v>
      </c>
      <c r="BD168" s="140">
        <v>111.65097832305401</v>
      </c>
      <c r="BE168" s="61">
        <v>608.20013727709807</v>
      </c>
      <c r="BG168" s="165">
        <f t="shared" si="51"/>
        <v>0.74305238213446612</v>
      </c>
      <c r="BH168" s="165"/>
      <c r="BI168" s="165">
        <f t="shared" si="52"/>
        <v>0.12717533855416074</v>
      </c>
      <c r="BJ168" s="126"/>
      <c r="BK168" s="224" t="b">
        <f t="shared" si="53"/>
        <v>1</v>
      </c>
    </row>
    <row r="169" spans="1:63" customFormat="1">
      <c r="A169" s="21"/>
      <c r="B169" s="84"/>
      <c r="C169" s="84"/>
      <c r="D169" s="84"/>
      <c r="E169" s="84"/>
      <c r="F169" s="84"/>
      <c r="G169" s="84"/>
      <c r="H169" s="97"/>
      <c r="I169" s="97"/>
      <c r="J169" s="97"/>
      <c r="K169" s="97"/>
      <c r="L169" s="84"/>
      <c r="M169" s="135"/>
      <c r="N169" s="135"/>
      <c r="O169" s="135"/>
      <c r="P169" s="135"/>
      <c r="Q169" s="84"/>
      <c r="R169" s="135"/>
      <c r="S169" s="135"/>
      <c r="T169" s="135"/>
      <c r="U169" s="135"/>
      <c r="V169" s="84"/>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21"/>
      <c r="AT169" s="135"/>
      <c r="AU169" s="135"/>
      <c r="AV169" s="135"/>
      <c r="AW169" s="135"/>
      <c r="AX169" s="135"/>
      <c r="AY169" s="135"/>
      <c r="AZ169" s="135"/>
      <c r="BA169" s="135"/>
      <c r="BB169" s="135"/>
      <c r="BC169" s="135"/>
      <c r="BD169" s="135"/>
      <c r="BE169" s="421"/>
      <c r="BG169" s="165"/>
      <c r="BH169" s="165"/>
      <c r="BI169" s="165"/>
      <c r="BJ169" s="126"/>
      <c r="BK169" s="224"/>
    </row>
    <row r="170" spans="1:63" customFormat="1" ht="16.5" thickBot="1">
      <c r="A170" s="21"/>
      <c r="B170" s="114" t="s">
        <v>225</v>
      </c>
      <c r="C170" s="99"/>
      <c r="D170" s="99"/>
      <c r="E170" s="99"/>
      <c r="F170" s="99"/>
      <c r="G170" s="99"/>
      <c r="H170" s="150"/>
      <c r="I170" s="150"/>
      <c r="J170" s="150"/>
      <c r="K170" s="150"/>
      <c r="L170" s="99"/>
      <c r="M170" s="151"/>
      <c r="N170" s="151"/>
      <c r="O170" s="151"/>
      <c r="P170" s="151"/>
      <c r="Q170" s="99"/>
      <c r="R170" s="151"/>
      <c r="S170" s="151"/>
      <c r="T170" s="151"/>
      <c r="U170" s="151"/>
      <c r="V170" s="99"/>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22"/>
      <c r="AT170" s="151"/>
      <c r="AU170" s="151"/>
      <c r="AV170" s="151"/>
      <c r="AW170" s="151"/>
      <c r="AX170" s="151"/>
      <c r="AY170" s="151"/>
      <c r="AZ170" s="151"/>
      <c r="BA170" s="151"/>
      <c r="BB170" s="151"/>
      <c r="BC170" s="151"/>
      <c r="BD170" s="151"/>
      <c r="BE170" s="422"/>
      <c r="BG170" s="378"/>
      <c r="BH170" s="378"/>
      <c r="BI170" s="520"/>
      <c r="BJ170" s="378"/>
      <c r="BK170" s="378"/>
    </row>
    <row r="171" spans="1:63" customFormat="1">
      <c r="A171" s="21"/>
      <c r="B171" s="84"/>
      <c r="C171" s="84"/>
      <c r="D171" s="84"/>
      <c r="E171" s="84"/>
      <c r="F171" s="84"/>
      <c r="G171" s="84"/>
      <c r="H171" s="97"/>
      <c r="I171" s="97"/>
      <c r="J171" s="97"/>
      <c r="K171" s="97"/>
      <c r="L171" s="84"/>
      <c r="M171" s="135"/>
      <c r="N171" s="135"/>
      <c r="O171" s="135"/>
      <c r="P171" s="135"/>
      <c r="Q171" s="84"/>
      <c r="R171" s="135"/>
      <c r="S171" s="135"/>
      <c r="T171" s="135"/>
      <c r="U171" s="135"/>
      <c r="V171" s="84"/>
      <c r="W171" s="135"/>
      <c r="X171" s="135"/>
      <c r="Y171" s="135"/>
      <c r="Z171" s="135"/>
      <c r="AA171" s="135"/>
      <c r="AB171" s="135"/>
      <c r="AC171" s="135"/>
      <c r="AD171" s="135"/>
      <c r="AE171" s="135"/>
      <c r="AF171" s="135"/>
      <c r="AG171" s="135"/>
      <c r="AH171" s="135"/>
      <c r="AI171" s="135"/>
      <c r="AJ171" s="135"/>
      <c r="AK171" s="135"/>
      <c r="AL171" s="135"/>
      <c r="AM171" s="138" t="str">
        <f>+$AM$13</f>
        <v>IFRS 17</v>
      </c>
      <c r="AN171" s="135"/>
      <c r="AO171" s="138" t="str">
        <f>+$AM$13</f>
        <v>IFRS 17</v>
      </c>
      <c r="AP171" s="135"/>
      <c r="AQ171" s="138"/>
      <c r="AR171" s="135"/>
      <c r="AS171" s="418" t="str">
        <f>+$AM$13</f>
        <v>IFRS 17</v>
      </c>
      <c r="AT171" s="135"/>
      <c r="AU171" s="138" t="s">
        <v>596</v>
      </c>
      <c r="AV171" s="135"/>
      <c r="AW171" s="135"/>
      <c r="AX171" s="135"/>
      <c r="AY171" s="135"/>
      <c r="AZ171" s="135"/>
      <c r="BA171" s="135"/>
      <c r="BB171" s="135"/>
      <c r="BC171" s="135"/>
      <c r="BD171" s="135"/>
      <c r="BE171" s="421"/>
      <c r="BG171" s="168"/>
      <c r="BH171" s="168"/>
      <c r="BI171" s="168"/>
      <c r="BJ171" s="126"/>
      <c r="BK171" s="224"/>
    </row>
    <row r="172" spans="1:63" customFormat="1" ht="25.5">
      <c r="A172" s="21"/>
      <c r="B172" s="340" t="s">
        <v>24</v>
      </c>
      <c r="C172" s="101" t="str">
        <f t="shared" ref="C172:L172" si="55">C$14</f>
        <v>Q1-15
Underlying</v>
      </c>
      <c r="D172" s="101" t="str">
        <f t="shared" si="55"/>
        <v>Q2-15
Underlying</v>
      </c>
      <c r="E172" s="101" t="str">
        <f t="shared" si="55"/>
        <v>Q3-15
Underlying</v>
      </c>
      <c r="F172" s="101" t="str">
        <f t="shared" si="55"/>
        <v>Q4-15
Underlying</v>
      </c>
      <c r="G172" s="101" t="str">
        <f t="shared" si="55"/>
        <v>FY-2015
Underlying</v>
      </c>
      <c r="H172" s="101" t="str">
        <f t="shared" si="55"/>
        <v>Q1-16
Underlying</v>
      </c>
      <c r="I172" s="101" t="str">
        <f t="shared" si="55"/>
        <v>Q2-16
Underlying</v>
      </c>
      <c r="J172" s="101" t="str">
        <f t="shared" si="55"/>
        <v>Q3-16
Underlying</v>
      </c>
      <c r="K172" s="101" t="str">
        <f t="shared" si="55"/>
        <v>Q4-16
Underlying</v>
      </c>
      <c r="L172" s="101" t="str">
        <f t="shared" si="55"/>
        <v>FY-2016
Underlying</v>
      </c>
      <c r="M172" s="138" t="s">
        <v>540</v>
      </c>
      <c r="N172" s="138" t="s">
        <v>541</v>
      </c>
      <c r="O172" s="138" t="s">
        <v>542</v>
      </c>
      <c r="P172" s="138" t="s">
        <v>543</v>
      </c>
      <c r="Q172" s="101" t="s">
        <v>544</v>
      </c>
      <c r="R172" s="138" t="s">
        <v>545</v>
      </c>
      <c r="S172" s="138" t="s">
        <v>546</v>
      </c>
      <c r="T172" s="138" t="s">
        <v>547</v>
      </c>
      <c r="U172" s="138" t="s">
        <v>548</v>
      </c>
      <c r="V172" s="101" t="s">
        <v>549</v>
      </c>
      <c r="W172" s="138" t="s">
        <v>550</v>
      </c>
      <c r="X172" s="138" t="s">
        <v>551</v>
      </c>
      <c r="Y172" s="138" t="s">
        <v>552</v>
      </c>
      <c r="Z172" s="138" t="s">
        <v>553</v>
      </c>
      <c r="AA172" s="138" t="s">
        <v>554</v>
      </c>
      <c r="AB172" s="138" t="s">
        <v>555</v>
      </c>
      <c r="AC172" s="138" t="s">
        <v>556</v>
      </c>
      <c r="AD172" s="138" t="s">
        <v>557</v>
      </c>
      <c r="AE172" s="138" t="s">
        <v>558</v>
      </c>
      <c r="AF172" s="138" t="s">
        <v>559</v>
      </c>
      <c r="AG172" s="138" t="s">
        <v>560</v>
      </c>
      <c r="AH172" s="138" t="s">
        <v>561</v>
      </c>
      <c r="AI172" s="138" t="s">
        <v>562</v>
      </c>
      <c r="AJ172" s="138" t="s">
        <v>563</v>
      </c>
      <c r="AK172" s="138" t="s">
        <v>564</v>
      </c>
      <c r="AL172" s="138" t="s">
        <v>565</v>
      </c>
      <c r="AM172" s="138" t="str">
        <f>AM$14</f>
        <v>Q1-22
Underlying</v>
      </c>
      <c r="AN172" s="138" t="s">
        <v>572</v>
      </c>
      <c r="AO172" s="138" t="str">
        <f>AO$14</f>
        <v>Q2-22
Underlying</v>
      </c>
      <c r="AP172" s="138" t="s">
        <v>577</v>
      </c>
      <c r="AQ172" s="153" t="str">
        <f>AQ$14</f>
        <v>Q3-22
Underlying</v>
      </c>
      <c r="AR172" s="138" t="s">
        <v>602</v>
      </c>
      <c r="AS172" s="423" t="str">
        <f>AS153</f>
        <v>Q4-22
Underlying</v>
      </c>
      <c r="AT172" s="153" t="s">
        <v>603</v>
      </c>
      <c r="AU172" s="138" t="s">
        <v>609</v>
      </c>
      <c r="AV172" s="138" t="s">
        <v>607</v>
      </c>
      <c r="AW172" s="138" t="s">
        <v>616</v>
      </c>
      <c r="AX172" s="138" t="s">
        <v>622</v>
      </c>
      <c r="AY172" s="138" t="s">
        <v>630</v>
      </c>
      <c r="AZ172" s="153" t="s">
        <v>631</v>
      </c>
      <c r="BA172" s="138" t="s">
        <v>649</v>
      </c>
      <c r="BB172" s="138" t="s">
        <v>651</v>
      </c>
      <c r="BC172" s="138" t="s">
        <v>665</v>
      </c>
      <c r="BD172" s="153" t="str">
        <f>BD$14</f>
        <v>Q4-24
Underlying</v>
      </c>
      <c r="BE172" s="423" t="str">
        <f t="shared" ref="BE172" si="56">BE$14</f>
        <v>FY-2024
Underlying</v>
      </c>
      <c r="BG172" s="379" t="str">
        <f>LEFT($AY:$AY,2)&amp;"/"&amp;LEFT(BD:BD,2)</f>
        <v>Q4/Q4</v>
      </c>
      <c r="BH172" s="379"/>
      <c r="BI172" s="379" t="str">
        <f>LEFT($AK:$AK,2)&amp;"/"&amp;LEFT(BE:BE,2)</f>
        <v>FY/FY</v>
      </c>
      <c r="BJ172" s="126"/>
      <c r="BK172" s="224"/>
    </row>
    <row r="173" spans="1:63" customFormat="1">
      <c r="A173" s="21"/>
      <c r="B173" s="334"/>
      <c r="C173" s="84"/>
      <c r="D173" s="84"/>
      <c r="E173" s="84"/>
      <c r="F173" s="84"/>
      <c r="G173" s="84"/>
      <c r="H173" s="97"/>
      <c r="I173" s="97"/>
      <c r="J173" s="97"/>
      <c r="K173" s="97"/>
      <c r="L173" s="84"/>
      <c r="M173" s="135"/>
      <c r="N173" s="135"/>
      <c r="O173" s="135"/>
      <c r="P173" s="135"/>
      <c r="Q173" s="84"/>
      <c r="R173" s="135"/>
      <c r="S173" s="135"/>
      <c r="T173" s="135"/>
      <c r="U173" s="135"/>
      <c r="V173" s="84"/>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21"/>
      <c r="AT173" s="135"/>
      <c r="AU173" s="135"/>
      <c r="AV173" s="135"/>
      <c r="AW173" s="135"/>
      <c r="AX173" s="135"/>
      <c r="AY173" s="135"/>
      <c r="AZ173" s="135"/>
      <c r="BA173" s="135"/>
      <c r="BB173" s="135"/>
      <c r="BC173" s="135"/>
      <c r="BD173" s="135"/>
      <c r="BE173" s="421"/>
      <c r="BG173" s="348"/>
      <c r="BH173" s="348"/>
      <c r="BI173" s="348"/>
      <c r="BJ173" s="126"/>
      <c r="BK173" s="224"/>
    </row>
    <row r="174" spans="1:63" customFormat="1">
      <c r="A174" s="21" t="s">
        <v>226</v>
      </c>
      <c r="B174" s="335" t="s">
        <v>26</v>
      </c>
      <c r="C174" s="60">
        <v>226</v>
      </c>
      <c r="D174" s="60">
        <v>244</v>
      </c>
      <c r="E174" s="60">
        <v>230</v>
      </c>
      <c r="F174" s="60">
        <v>233</v>
      </c>
      <c r="G174" s="61">
        <f t="shared" ref="G174:G186" si="57">SUM(C174:F174)</f>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9">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184.32540670660023</v>
      </c>
      <c r="AJ174" s="139">
        <v>227.26745456505199</v>
      </c>
      <c r="AK174" s="61">
        <v>835.9953195574692</v>
      </c>
      <c r="AL174" s="139">
        <v>167.329129337106</v>
      </c>
      <c r="AM174" s="139">
        <v>167.329129337106</v>
      </c>
      <c r="AN174" s="139">
        <v>190.25629569472</v>
      </c>
      <c r="AO174" s="139">
        <v>190.25629569472</v>
      </c>
      <c r="AP174" s="139">
        <v>207.162983270935</v>
      </c>
      <c r="AQ174" s="287">
        <v>207.16298327093506</v>
      </c>
      <c r="AR174" s="139">
        <v>212.22116386943799</v>
      </c>
      <c r="AS174" s="287">
        <f>AU174-AM174-AO174-AQ174</f>
        <v>212.22116386943799</v>
      </c>
      <c r="AT174" s="61">
        <v>776.96957217219904</v>
      </c>
      <c r="AU174" s="61">
        <v>776.96957217219904</v>
      </c>
      <c r="AV174" s="139">
        <v>208.076894679943</v>
      </c>
      <c r="AW174" s="139">
        <v>222.316241624724</v>
      </c>
      <c r="AX174" s="139">
        <v>240.705803371488</v>
      </c>
      <c r="AY174" s="139">
        <v>260.05725237060898</v>
      </c>
      <c r="AZ174" s="61">
        <v>931.15619204676398</v>
      </c>
      <c r="BA174" s="139">
        <v>282.62595056378302</v>
      </c>
      <c r="BB174" s="139">
        <v>242.70973519172199</v>
      </c>
      <c r="BC174" s="139">
        <v>241.73927242035199</v>
      </c>
      <c r="BD174" s="139">
        <v>235.83860906443201</v>
      </c>
      <c r="BE174" s="61">
        <v>1002.91356724029</v>
      </c>
      <c r="BG174" s="165">
        <f t="shared" ref="BG174:BG186" si="58">IF(ISERROR($BD174/AY174),"ns",IF($BD174/AY174&gt;200%,"x"&amp;(ROUND($BD174/AY174,1)),IF($BD174/AY174&lt;0,"ns",$BD174/AY174-1)))</f>
        <v>-9.3128121155655608E-2</v>
      </c>
      <c r="BH174" s="165"/>
      <c r="BI174" s="165">
        <f t="shared" ref="BI174:BI186" si="59">IF(ISERROR($BE174/AZ174),"ns",IF($BE174/AZ174&gt;200%,"x"&amp;(ROUND($BE174/AZ174,1)),IF($BE174/AZ174&lt;0,"ns",$BE174/AZ174-1)))</f>
        <v>7.7062662318549302E-2</v>
      </c>
      <c r="BJ174" s="126"/>
      <c r="BK174" s="224" t="b">
        <f t="shared" ref="BK174:BK186" si="60">ROUND(BE174,1)=ROUND((BA174+BB174+BC174+BD174),1)</f>
        <v>1</v>
      </c>
    </row>
    <row r="175" spans="1:63" customFormat="1">
      <c r="A175" s="21" t="s">
        <v>227</v>
      </c>
      <c r="B175" s="336" t="s">
        <v>28</v>
      </c>
      <c r="C175" s="97">
        <v>-152</v>
      </c>
      <c r="D175" s="97">
        <v>-130</v>
      </c>
      <c r="E175" s="97">
        <v>-124</v>
      </c>
      <c r="F175" s="97">
        <v>-151</v>
      </c>
      <c r="G175" s="102">
        <f t="shared" si="57"/>
        <v>-557</v>
      </c>
      <c r="H175" s="97">
        <v>-141.23110902467999</v>
      </c>
      <c r="I175" s="97">
        <v>-131.84359744394001</v>
      </c>
      <c r="J175" s="72">
        <v>-128.75445902991399</v>
      </c>
      <c r="K175" s="72">
        <v>-128.43797144276101</v>
      </c>
      <c r="L175" s="102">
        <v>-530.26713694129501</v>
      </c>
      <c r="M175" s="136">
        <v>-131.705628923658</v>
      </c>
      <c r="N175" s="136">
        <v>-121.00255248923401</v>
      </c>
      <c r="O175" s="136">
        <v>-121.335076893536</v>
      </c>
      <c r="P175" s="136">
        <v>-134.08791384064995</v>
      </c>
      <c r="Q175" s="102">
        <v>-508.13117214707995</v>
      </c>
      <c r="R175" s="136">
        <v>-134.84748941124101</v>
      </c>
      <c r="S175" s="136">
        <v>-127.30352108217799</v>
      </c>
      <c r="T175" s="136">
        <v>-126.260405855475</v>
      </c>
      <c r="U175" s="136">
        <v>-135.94605598881199</v>
      </c>
      <c r="V175" s="102">
        <v>-524.35747233770599</v>
      </c>
      <c r="W175" s="136">
        <v>-136.18039547209901</v>
      </c>
      <c r="X175" s="136">
        <v>-140.69087192888699</v>
      </c>
      <c r="Y175" s="136">
        <v>-138.42651217847799</v>
      </c>
      <c r="Z175" s="136">
        <v>-136.20399544744899</v>
      </c>
      <c r="AA175" s="102">
        <v>-551.50177502691201</v>
      </c>
      <c r="AB175" s="136">
        <v>-142.99436023195599</v>
      </c>
      <c r="AC175" s="136">
        <v>-129.92364289882701</v>
      </c>
      <c r="AD175" s="136">
        <v>-133.547571376505</v>
      </c>
      <c r="AE175" s="136">
        <v>-132.36945285501901</v>
      </c>
      <c r="AF175" s="102">
        <v>-538.83502736230594</v>
      </c>
      <c r="AG175" s="136">
        <v>-135.612075749827</v>
      </c>
      <c r="AH175" s="136">
        <v>-132.66911445231401</v>
      </c>
      <c r="AI175" s="136">
        <v>-111.8463406669416</v>
      </c>
      <c r="AJ175" s="136">
        <v>-142.16856373043899</v>
      </c>
      <c r="AK175" s="102">
        <v>-522.29609459952064</v>
      </c>
      <c r="AL175" s="136">
        <v>-110.425269602814</v>
      </c>
      <c r="AM175" s="136">
        <v>-110.425269602814</v>
      </c>
      <c r="AN175" s="136">
        <v>-107.08338168611</v>
      </c>
      <c r="AO175" s="136">
        <v>-107.0833816861097</v>
      </c>
      <c r="AP175" s="136">
        <v>-109.594034433115</v>
      </c>
      <c r="AQ175" s="286">
        <v>-109.59403443311504</v>
      </c>
      <c r="AR175" s="136">
        <v>-109.395321882103</v>
      </c>
      <c r="AS175" s="286">
        <f t="shared" ref="AS175:AS186" si="61">AU175-AM175-AO175-AQ175</f>
        <v>-109.39532188210325</v>
      </c>
      <c r="AT175" s="102">
        <v>-436.498007604142</v>
      </c>
      <c r="AU175" s="102">
        <v>-436.498007604142</v>
      </c>
      <c r="AV175" s="136">
        <v>-112.02281882266</v>
      </c>
      <c r="AW175" s="136">
        <v>-106.247691726136</v>
      </c>
      <c r="AX175" s="136">
        <v>-109.81208915021601</v>
      </c>
      <c r="AY175" s="136">
        <v>-127.97302572260101</v>
      </c>
      <c r="AZ175" s="102">
        <v>-456.055625421613</v>
      </c>
      <c r="BA175" s="136">
        <v>-123.63050368894501</v>
      </c>
      <c r="BB175" s="136">
        <v>-115.838493022129</v>
      </c>
      <c r="BC175" s="136">
        <v>-121.915327094408</v>
      </c>
      <c r="BD175" s="136">
        <v>-126.275134049991</v>
      </c>
      <c r="BE175" s="63">
        <v>-487.65945785547399</v>
      </c>
      <c r="BG175" s="165">
        <f t="shared" si="58"/>
        <v>-1.3267574655071668E-2</v>
      </c>
      <c r="BH175" s="165"/>
      <c r="BI175" s="165">
        <f t="shared" si="59"/>
        <v>6.9298196693975633E-2</v>
      </c>
      <c r="BJ175" s="126"/>
      <c r="BK175" s="224" t="b">
        <f t="shared" si="60"/>
        <v>1</v>
      </c>
    </row>
    <row r="176" spans="1:63" customFormat="1">
      <c r="A176" s="21" t="s">
        <v>228</v>
      </c>
      <c r="B176" s="335" t="s">
        <v>32</v>
      </c>
      <c r="C176" s="60">
        <v>74</v>
      </c>
      <c r="D176" s="60">
        <v>114</v>
      </c>
      <c r="E176" s="60">
        <v>106</v>
      </c>
      <c r="F176" s="60">
        <v>82</v>
      </c>
      <c r="G176" s="61">
        <f t="shared" si="57"/>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83.188068883975404</v>
      </c>
      <c r="AC176" s="139">
        <v>79.223436563436493</v>
      </c>
      <c r="AD176" s="139">
        <v>61.4214159908691</v>
      </c>
      <c r="AE176" s="139">
        <v>69.941782886161306</v>
      </c>
      <c r="AF176" s="61">
        <v>293.77470432444198</v>
      </c>
      <c r="AG176" s="139">
        <v>69.957570659341101</v>
      </c>
      <c r="AH176" s="139">
        <v>86.163697424335595</v>
      </c>
      <c r="AI176" s="139">
        <v>72.479066039659344</v>
      </c>
      <c r="AJ176" s="139">
        <v>85.098890834612604</v>
      </c>
      <c r="AK176" s="61">
        <v>313.69922495794867</v>
      </c>
      <c r="AL176" s="139">
        <v>56.9038597342917</v>
      </c>
      <c r="AM176" s="139">
        <v>56.9038597342917</v>
      </c>
      <c r="AN176" s="139">
        <v>83.172914008609993</v>
      </c>
      <c r="AO176" s="139">
        <v>83.172914008610292</v>
      </c>
      <c r="AP176" s="139">
        <v>97.568948837820102</v>
      </c>
      <c r="AQ176" s="287">
        <v>97.568948837820017</v>
      </c>
      <c r="AR176" s="139">
        <v>102.825841987335</v>
      </c>
      <c r="AS176" s="287">
        <f t="shared" si="61"/>
        <v>102.82584198733497</v>
      </c>
      <c r="AT176" s="61">
        <v>340.47156456805698</v>
      </c>
      <c r="AU176" s="61">
        <v>340.47156456805698</v>
      </c>
      <c r="AV176" s="139">
        <v>96.054075857282797</v>
      </c>
      <c r="AW176" s="139">
        <v>116.068549898588</v>
      </c>
      <c r="AX176" s="139">
        <v>130.89371422127201</v>
      </c>
      <c r="AY176" s="139">
        <v>132.08422664800901</v>
      </c>
      <c r="AZ176" s="61">
        <v>475.10056662515098</v>
      </c>
      <c r="BA176" s="139">
        <v>158.99544687483802</v>
      </c>
      <c r="BB176" s="139">
        <v>126.87124216959201</v>
      </c>
      <c r="BC176" s="139">
        <v>119.823945325943</v>
      </c>
      <c r="BD176" s="139">
        <v>109.56347501444201</v>
      </c>
      <c r="BE176" s="61">
        <v>515.25410938481593</v>
      </c>
      <c r="BG176" s="165">
        <f t="shared" si="58"/>
        <v>-0.17050296015725264</v>
      </c>
      <c r="BH176" s="165"/>
      <c r="BI176" s="165">
        <f t="shared" si="59"/>
        <v>8.4515880595330106E-2</v>
      </c>
      <c r="BJ176" s="126"/>
      <c r="BK176" s="224" t="b">
        <f t="shared" si="60"/>
        <v>1</v>
      </c>
    </row>
    <row r="177" spans="1:1015 1033:2041 2059:3067 3085:4093 4111:5119 5137:6140 6145:7166 7171:8192 8197:9213 9218:10239 10244:16367" customFormat="1">
      <c r="A177" s="21" t="s">
        <v>229</v>
      </c>
      <c r="B177" s="336" t="s">
        <v>34</v>
      </c>
      <c r="C177" s="97">
        <v>-50</v>
      </c>
      <c r="D177" s="97">
        <v>-50</v>
      </c>
      <c r="E177" s="97">
        <v>-51</v>
      </c>
      <c r="F177" s="97">
        <v>-49</v>
      </c>
      <c r="G177" s="102">
        <f t="shared" si="57"/>
        <v>-200</v>
      </c>
      <c r="H177" s="97">
        <v>-41.400452572505301</v>
      </c>
      <c r="I177" s="97">
        <v>-30.919483697593101</v>
      </c>
      <c r="J177" s="72">
        <v>-37.932970544461298</v>
      </c>
      <c r="K177" s="72">
        <v>-40.9414383625478</v>
      </c>
      <c r="L177" s="102">
        <v>-151.19434517710701</v>
      </c>
      <c r="M177" s="136">
        <v>-28.683678822935299</v>
      </c>
      <c r="N177" s="136">
        <v>-23.961264694218801</v>
      </c>
      <c r="O177" s="136">
        <v>-33.276684311953098</v>
      </c>
      <c r="P177" s="136">
        <v>-29.377390798636995</v>
      </c>
      <c r="Q177" s="102">
        <v>-115.29901862774398</v>
      </c>
      <c r="R177" s="136">
        <v>-14.646010553513999</v>
      </c>
      <c r="S177" s="136">
        <v>-23.1546117954903</v>
      </c>
      <c r="T177" s="136">
        <v>-25.430466901247598</v>
      </c>
      <c r="U177" s="136">
        <v>-19.2940207214399</v>
      </c>
      <c r="V177" s="102">
        <v>-82.525109971691705</v>
      </c>
      <c r="W177" s="136">
        <v>-21.767049521877698</v>
      </c>
      <c r="X177" s="136">
        <v>-22.7060001352135</v>
      </c>
      <c r="Y177" s="136">
        <v>-22.651225583527999</v>
      </c>
      <c r="Z177" s="136">
        <v>-16.318659106431301</v>
      </c>
      <c r="AA177" s="102">
        <v>-83.442934347050496</v>
      </c>
      <c r="AB177" s="136">
        <v>-32.9286372953419</v>
      </c>
      <c r="AC177" s="136">
        <v>-52.151673019713101</v>
      </c>
      <c r="AD177" s="136">
        <v>-38.030164145268301</v>
      </c>
      <c r="AE177" s="136">
        <v>-18.4235942639272</v>
      </c>
      <c r="AF177" s="102">
        <v>-141.53406872425001</v>
      </c>
      <c r="AG177" s="136">
        <v>-28.579624751608701</v>
      </c>
      <c r="AH177" s="136">
        <v>-16.315527836225101</v>
      </c>
      <c r="AI177" s="136">
        <v>-29.4740606636922</v>
      </c>
      <c r="AJ177" s="136">
        <v>-14.066179214803901</v>
      </c>
      <c r="AK177" s="102">
        <v>-88.435392466330001</v>
      </c>
      <c r="AL177" s="136">
        <v>-32.754294767868998</v>
      </c>
      <c r="AM177" s="136">
        <v>-32.754294767868998</v>
      </c>
      <c r="AN177" s="136">
        <v>-43.575530874081103</v>
      </c>
      <c r="AO177" s="136">
        <v>-43.575530874080982</v>
      </c>
      <c r="AP177" s="136">
        <v>-57.771552685047901</v>
      </c>
      <c r="AQ177" s="286">
        <v>-57.771552685047993</v>
      </c>
      <c r="AR177" s="136">
        <v>-58.796882420072201</v>
      </c>
      <c r="AS177" s="286">
        <f t="shared" si="61"/>
        <v>-58.796882420072052</v>
      </c>
      <c r="AT177" s="102">
        <v>-192.89826074707003</v>
      </c>
      <c r="AU177" s="102">
        <v>-192.89826074707003</v>
      </c>
      <c r="AV177" s="136">
        <v>-53.1685477026382</v>
      </c>
      <c r="AW177" s="136">
        <v>-38.232176234000399</v>
      </c>
      <c r="AX177" s="136">
        <v>-36.418441777023801</v>
      </c>
      <c r="AY177" s="136">
        <v>-6.3030111586483804</v>
      </c>
      <c r="AZ177" s="102">
        <v>-134.122176872311</v>
      </c>
      <c r="BA177" s="136">
        <v>-0.57047550542869985</v>
      </c>
      <c r="BB177" s="136">
        <v>-11.063432087397899</v>
      </c>
      <c r="BC177" s="136">
        <v>-11.3413476935995</v>
      </c>
      <c r="BD177" s="136">
        <v>-24.112990428731699</v>
      </c>
      <c r="BE177" s="63">
        <v>-47.088245715157896</v>
      </c>
      <c r="BG177" s="165" t="str">
        <f t="shared" si="58"/>
        <v>x3.8</v>
      </c>
      <c r="BH177" s="165"/>
      <c r="BI177" s="165">
        <f t="shared" si="59"/>
        <v>-0.64891528893102035</v>
      </c>
      <c r="BJ177" s="126"/>
      <c r="BK177" s="224" t="b">
        <f t="shared" si="60"/>
        <v>1</v>
      </c>
    </row>
    <row r="178" spans="1:1015 1033:2041 2059:3067 3085:4093 4111:5119 5137:6140 6145:7166 7171:8192 8197:9213 9218:10239 10244:16367" customFormat="1">
      <c r="A178" s="21" t="s">
        <v>230</v>
      </c>
      <c r="B178" s="336" t="s">
        <v>38</v>
      </c>
      <c r="C178" s="97">
        <v>0</v>
      </c>
      <c r="D178" s="97">
        <v>0</v>
      </c>
      <c r="E178" s="97">
        <v>0</v>
      </c>
      <c r="F178" s="97">
        <v>0</v>
      </c>
      <c r="G178" s="102">
        <f t="shared" si="57"/>
        <v>0</v>
      </c>
      <c r="H178" s="97">
        <v>-8.3273001483905799E-4</v>
      </c>
      <c r="I178" s="97">
        <v>2.5806241630539297E-4</v>
      </c>
      <c r="J178" s="72">
        <v>1.45040918034537E-2</v>
      </c>
      <c r="K178" s="72">
        <v>-1.39294242044201E-2</v>
      </c>
      <c r="L178" s="102">
        <v>0</v>
      </c>
      <c r="M178" s="136">
        <v>0</v>
      </c>
      <c r="N178" s="136">
        <v>0</v>
      </c>
      <c r="O178" s="136">
        <v>0</v>
      </c>
      <c r="P178" s="136">
        <v>0</v>
      </c>
      <c r="Q178" s="102">
        <v>0</v>
      </c>
      <c r="R178" s="136">
        <v>0</v>
      </c>
      <c r="S178" s="136">
        <v>0</v>
      </c>
      <c r="T178" s="136">
        <v>0</v>
      </c>
      <c r="U178" s="136">
        <v>0</v>
      </c>
      <c r="V178" s="102">
        <v>0</v>
      </c>
      <c r="W178" s="136">
        <v>0</v>
      </c>
      <c r="X178" s="136">
        <v>0</v>
      </c>
      <c r="Y178" s="136">
        <v>0</v>
      </c>
      <c r="Z178" s="136">
        <v>0</v>
      </c>
      <c r="AA178" s="102">
        <v>0</v>
      </c>
      <c r="AB178" s="136">
        <v>0</v>
      </c>
      <c r="AC178" s="136">
        <v>0</v>
      </c>
      <c r="AD178" s="136">
        <v>0</v>
      </c>
      <c r="AE178" s="136">
        <v>0</v>
      </c>
      <c r="AF178" s="102">
        <v>0</v>
      </c>
      <c r="AG178" s="136">
        <v>0</v>
      </c>
      <c r="AH178" s="136">
        <v>0</v>
      </c>
      <c r="AI178" s="136">
        <v>0</v>
      </c>
      <c r="AJ178" s="136">
        <v>0</v>
      </c>
      <c r="AK178" s="102">
        <v>0</v>
      </c>
      <c r="AL178" s="136">
        <v>0</v>
      </c>
      <c r="AM178" s="136">
        <v>0</v>
      </c>
      <c r="AN178" s="136">
        <v>0</v>
      </c>
      <c r="AO178" s="136">
        <v>0</v>
      </c>
      <c r="AP178" s="136">
        <v>0</v>
      </c>
      <c r="AQ178" s="286">
        <v>0</v>
      </c>
      <c r="AR178" s="136">
        <v>3.2334502755656998E-4</v>
      </c>
      <c r="AS178" s="286">
        <f t="shared" si="61"/>
        <v>3.2334502755656998E-4</v>
      </c>
      <c r="AT178" s="102">
        <v>3.2334502755656998E-4</v>
      </c>
      <c r="AU178" s="102">
        <v>3.2334502755656998E-4</v>
      </c>
      <c r="AV178" s="136">
        <v>-2.49697675327752E-4</v>
      </c>
      <c r="AW178" s="136">
        <v>3.9615367604022798E-4</v>
      </c>
      <c r="AX178" s="136">
        <v>0.10933237419187999</v>
      </c>
      <c r="AY178" s="136">
        <v>-4.6593924904323098E-4</v>
      </c>
      <c r="AZ178" s="102">
        <v>1.28909435497917E-5</v>
      </c>
      <c r="BA178" s="136">
        <v>0</v>
      </c>
      <c r="BB178" s="136">
        <v>0</v>
      </c>
      <c r="BC178" s="136">
        <v>0</v>
      </c>
      <c r="BD178" s="136">
        <v>0</v>
      </c>
      <c r="BE178" s="63">
        <v>0</v>
      </c>
      <c r="BG178" s="165">
        <f t="shared" si="58"/>
        <v>-1</v>
      </c>
      <c r="BH178" s="165"/>
      <c r="BI178" s="165">
        <f t="shared" si="59"/>
        <v>-1</v>
      </c>
      <c r="BJ178" s="126"/>
      <c r="BK178" s="224" t="b">
        <f t="shared" si="60"/>
        <v>1</v>
      </c>
    </row>
    <row r="179" spans="1:1015 1033:2041 2059:3067 3085:4093 4111:5119 5137:6140 6145:7166 7171:8192 8197:9213 9218:10239 10244:16367" customFormat="1">
      <c r="A179" s="21" t="s">
        <v>231</v>
      </c>
      <c r="B179" s="336" t="s">
        <v>40</v>
      </c>
      <c r="C179" s="97">
        <v>0</v>
      </c>
      <c r="D179" s="97">
        <v>0</v>
      </c>
      <c r="E179" s="97">
        <v>2</v>
      </c>
      <c r="F179" s="97">
        <v>0</v>
      </c>
      <c r="G179" s="102">
        <f t="shared" si="57"/>
        <v>2</v>
      </c>
      <c r="H179" s="97">
        <v>-1.9606916704988799E-2</v>
      </c>
      <c r="I179" s="97">
        <v>0.15156531218854899</v>
      </c>
      <c r="J179" s="72">
        <v>0.73761952285131005</v>
      </c>
      <c r="K179" s="72">
        <v>-1.0863119096037499</v>
      </c>
      <c r="L179" s="102">
        <v>-0.21673399126887899</v>
      </c>
      <c r="M179" s="136">
        <v>0.22097630316276201</v>
      </c>
      <c r="N179" s="136">
        <v>4.2220736637489299E-2</v>
      </c>
      <c r="O179" s="136">
        <v>6.8918208029223197E-3</v>
      </c>
      <c r="P179" s="136">
        <v>-1.21311940977994</v>
      </c>
      <c r="Q179" s="102">
        <v>-0.94303054917679852</v>
      </c>
      <c r="R179" s="136">
        <v>-0.135384483011318</v>
      </c>
      <c r="S179" s="136">
        <v>-0.14558326052595699</v>
      </c>
      <c r="T179" s="136">
        <v>0.45432934130372998</v>
      </c>
      <c r="U179" s="136">
        <v>13.919449163853301</v>
      </c>
      <c r="V179" s="102">
        <v>14.0928107616198</v>
      </c>
      <c r="W179" s="136">
        <v>6.3177467943121499E-2</v>
      </c>
      <c r="X179" s="136">
        <v>-1.0703719934462801</v>
      </c>
      <c r="Y179" s="136">
        <v>-2.7647706452485599E-2</v>
      </c>
      <c r="Z179" s="136">
        <v>3.4203228722282701</v>
      </c>
      <c r="AA179" s="102">
        <v>2.3854806402726201</v>
      </c>
      <c r="AB179" s="136">
        <v>-9.0519158831144503E-2</v>
      </c>
      <c r="AC179" s="136">
        <v>-6.7135703186720894E-2</v>
      </c>
      <c r="AD179" s="136">
        <v>6.5156125904963904</v>
      </c>
      <c r="AE179" s="136">
        <v>-0.234921422005856</v>
      </c>
      <c r="AF179" s="102">
        <v>6.1230363064726703</v>
      </c>
      <c r="AG179" s="136">
        <v>2.3554019181492198</v>
      </c>
      <c r="AH179" s="136">
        <v>0.29202523093188298</v>
      </c>
      <c r="AI179" s="136">
        <v>-1.0744871164110801</v>
      </c>
      <c r="AJ179" s="136">
        <v>-0.492170486151636</v>
      </c>
      <c r="AK179" s="102">
        <v>1.08076954651838</v>
      </c>
      <c r="AL179" s="136">
        <v>-2.42816344955265E-3</v>
      </c>
      <c r="AM179" s="136">
        <v>-2.42816344955265E-3</v>
      </c>
      <c r="AN179" s="136">
        <v>-3.33079293938226E-2</v>
      </c>
      <c r="AO179" s="136">
        <v>-3.3307929393822551E-2</v>
      </c>
      <c r="AP179" s="136">
        <v>-7.0711775116384296E-2</v>
      </c>
      <c r="AQ179" s="286">
        <v>-7.0711775116384795E-2</v>
      </c>
      <c r="AR179" s="136">
        <v>0.11181144838113601</v>
      </c>
      <c r="AS179" s="286">
        <f t="shared" si="61"/>
        <v>0.11181144838113671</v>
      </c>
      <c r="AT179" s="102">
        <v>5.3635804213766998E-3</v>
      </c>
      <c r="AU179" s="102">
        <v>5.3635804213767102E-3</v>
      </c>
      <c r="AV179" s="136">
        <v>1.8909584591868499E-2</v>
      </c>
      <c r="AW179" s="136">
        <v>0.123461171224317</v>
      </c>
      <c r="AX179" s="136">
        <v>7.4893820100415703E-2</v>
      </c>
      <c r="AY179" s="136">
        <v>-1.52970906426144E-2</v>
      </c>
      <c r="AZ179" s="102">
        <v>0.201967485273987</v>
      </c>
      <c r="BA179" s="136">
        <v>-0.12516750783049599</v>
      </c>
      <c r="BB179" s="136">
        <v>-9.4243074409005607E-3</v>
      </c>
      <c r="BC179" s="136">
        <v>0.110301906751478</v>
      </c>
      <c r="BD179" s="136">
        <v>0.158014950209308</v>
      </c>
      <c r="BE179" s="63">
        <v>0.13372504168939001</v>
      </c>
      <c r="BG179" s="165" t="str">
        <f t="shared" si="58"/>
        <v>ns</v>
      </c>
      <c r="BH179" s="165"/>
      <c r="BI179" s="165">
        <f t="shared" si="59"/>
        <v>-0.33788826697535002</v>
      </c>
      <c r="BJ179" s="126"/>
      <c r="BK179" s="224" t="b">
        <f t="shared" si="60"/>
        <v>1</v>
      </c>
    </row>
    <row r="180" spans="1:1015 1033:2041 2059:3067 3085:4093 4111:5119 5137:6140 6145:7166 7171:8192 8197:9213 9218:10239 10244:16367" customFormat="1">
      <c r="A180" s="21" t="s">
        <v>232</v>
      </c>
      <c r="B180" s="336" t="s">
        <v>42</v>
      </c>
      <c r="C180" s="97">
        <v>0</v>
      </c>
      <c r="D180" s="97">
        <v>0</v>
      </c>
      <c r="E180" s="97">
        <v>0</v>
      </c>
      <c r="F180" s="97">
        <v>0</v>
      </c>
      <c r="G180" s="102">
        <f t="shared" si="57"/>
        <v>0</v>
      </c>
      <c r="H180" s="97">
        <v>0</v>
      </c>
      <c r="I180" s="97">
        <v>0</v>
      </c>
      <c r="J180" s="72">
        <v>0</v>
      </c>
      <c r="K180" s="72">
        <v>0</v>
      </c>
      <c r="L180" s="102">
        <v>0</v>
      </c>
      <c r="M180" s="136">
        <v>0</v>
      </c>
      <c r="N180" s="136">
        <v>0</v>
      </c>
      <c r="O180" s="136">
        <v>0</v>
      </c>
      <c r="P180" s="136">
        <v>3.5570414469111698E-4</v>
      </c>
      <c r="Q180" s="102">
        <v>3.5570414469111698E-4</v>
      </c>
      <c r="R180" s="136">
        <v>0</v>
      </c>
      <c r="S180" s="136">
        <v>0</v>
      </c>
      <c r="T180" s="136">
        <v>0</v>
      </c>
      <c r="U180" s="136">
        <v>0</v>
      </c>
      <c r="V180" s="102">
        <v>0</v>
      </c>
      <c r="W180" s="136">
        <v>0</v>
      </c>
      <c r="X180" s="136">
        <v>0</v>
      </c>
      <c r="Y180" s="136">
        <v>0</v>
      </c>
      <c r="Z180" s="136">
        <v>0</v>
      </c>
      <c r="AA180" s="102">
        <v>0</v>
      </c>
      <c r="AB180" s="136">
        <v>0</v>
      </c>
      <c r="AC180" s="136">
        <v>0</v>
      </c>
      <c r="AD180" s="136">
        <v>0</v>
      </c>
      <c r="AE180" s="136">
        <v>0</v>
      </c>
      <c r="AF180" s="102">
        <v>0</v>
      </c>
      <c r="AG180" s="136">
        <v>0</v>
      </c>
      <c r="AH180" s="136">
        <v>0</v>
      </c>
      <c r="AI180" s="136">
        <v>0</v>
      </c>
      <c r="AJ180" s="136">
        <v>0</v>
      </c>
      <c r="AK180" s="102">
        <v>0</v>
      </c>
      <c r="AL180" s="136">
        <v>0</v>
      </c>
      <c r="AM180" s="136">
        <v>0</v>
      </c>
      <c r="AN180" s="136">
        <v>0</v>
      </c>
      <c r="AO180" s="136">
        <v>0</v>
      </c>
      <c r="AP180" s="136">
        <v>0</v>
      </c>
      <c r="AQ180" s="286">
        <v>0</v>
      </c>
      <c r="AR180" s="136">
        <v>0</v>
      </c>
      <c r="AS180" s="286">
        <f t="shared" si="61"/>
        <v>0</v>
      </c>
      <c r="AT180" s="102">
        <v>0</v>
      </c>
      <c r="AU180" s="102">
        <v>0</v>
      </c>
      <c r="AV180" s="136">
        <v>0</v>
      </c>
      <c r="AW180" s="136">
        <v>0</v>
      </c>
      <c r="AX180" s="136">
        <v>0</v>
      </c>
      <c r="AY180" s="136">
        <v>0</v>
      </c>
      <c r="AZ180" s="102">
        <v>0</v>
      </c>
      <c r="BA180" s="136">
        <v>0</v>
      </c>
      <c r="BB180" s="136">
        <v>0</v>
      </c>
      <c r="BC180" s="136">
        <v>0</v>
      </c>
      <c r="BD180" s="136">
        <v>0</v>
      </c>
      <c r="BE180" s="63">
        <v>0</v>
      </c>
      <c r="BG180" s="165" t="str">
        <f t="shared" si="58"/>
        <v>ns</v>
      </c>
      <c r="BH180" s="165"/>
      <c r="BI180" s="165" t="str">
        <f t="shared" si="59"/>
        <v>ns</v>
      </c>
      <c r="BJ180" s="126"/>
      <c r="BK180" s="224" t="b">
        <f t="shared" si="60"/>
        <v>1</v>
      </c>
    </row>
    <row r="181" spans="1:1015 1033:2041 2059:3067 3085:4093 4111:5119 5137:6140 6145:7166 7171:8192 8197:9213 9218:10239 10244:16367" customFormat="1">
      <c r="A181" s="21" t="s">
        <v>233</v>
      </c>
      <c r="B181" s="335" t="s">
        <v>44</v>
      </c>
      <c r="C181" s="60">
        <v>24</v>
      </c>
      <c r="D181" s="60">
        <v>64</v>
      </c>
      <c r="E181" s="60">
        <v>57</v>
      </c>
      <c r="F181" s="60">
        <v>35</v>
      </c>
      <c r="G181" s="61">
        <f t="shared" si="57"/>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50.168912429802297</v>
      </c>
      <c r="AC181" s="139">
        <v>27.004627840536699</v>
      </c>
      <c r="AD181" s="139">
        <v>29.906864436097099</v>
      </c>
      <c r="AE181" s="139">
        <v>51.283267200228302</v>
      </c>
      <c r="AF181" s="61">
        <v>158.363671906664</v>
      </c>
      <c r="AG181" s="139">
        <v>43.733347825881502</v>
      </c>
      <c r="AH181" s="139">
        <v>70.140194819042406</v>
      </c>
      <c r="AI181" s="139">
        <v>41.930518259556045</v>
      </c>
      <c r="AJ181" s="139">
        <v>70.540541133657001</v>
      </c>
      <c r="AK181" s="61">
        <v>226.34460203813666</v>
      </c>
      <c r="AL181" s="139">
        <v>24.147136802973023</v>
      </c>
      <c r="AM181" s="139">
        <v>24.147136802973023</v>
      </c>
      <c r="AN181" s="139">
        <v>39.564075205135097</v>
      </c>
      <c r="AO181" s="139">
        <v>39.564075205134969</v>
      </c>
      <c r="AP181" s="139">
        <v>39.726684377655801</v>
      </c>
      <c r="AQ181" s="287">
        <v>39.726684377656014</v>
      </c>
      <c r="AR181" s="139">
        <v>44.141094360671197</v>
      </c>
      <c r="AS181" s="287">
        <f t="shared" si="61"/>
        <v>44.141094360671005</v>
      </c>
      <c r="AT181" s="61">
        <v>147.5789907464353</v>
      </c>
      <c r="AU181" s="61">
        <v>147.57899074643501</v>
      </c>
      <c r="AV181" s="139">
        <v>42.904188041561206</v>
      </c>
      <c r="AW181" s="139">
        <v>77.960230989487798</v>
      </c>
      <c r="AX181" s="139">
        <v>94.659498638540498</v>
      </c>
      <c r="AY181" s="139">
        <v>125.76545245946799</v>
      </c>
      <c r="AZ181" s="61">
        <v>341.18037012905802</v>
      </c>
      <c r="BA181" s="139">
        <v>158.29980386157899</v>
      </c>
      <c r="BB181" s="139">
        <v>115.798385774753</v>
      </c>
      <c r="BC181" s="139">
        <v>108.592899539095</v>
      </c>
      <c r="BD181" s="139">
        <v>85.608499535919009</v>
      </c>
      <c r="BE181" s="61">
        <v>468.29958871134698</v>
      </c>
      <c r="BG181" s="165">
        <f t="shared" si="58"/>
        <v>-0.31930034948580865</v>
      </c>
      <c r="BH181" s="165"/>
      <c r="BI181" s="165">
        <f t="shared" si="59"/>
        <v>0.37258655453771761</v>
      </c>
      <c r="BJ181" s="126"/>
      <c r="BK181" s="224" t="b">
        <f t="shared" si="60"/>
        <v>1</v>
      </c>
    </row>
    <row r="182" spans="1:1015 1033:2041 2059:3067 3085:4093 4111:5119 5137:6140 6145:7166 7171:8192 8197:9213 9218:10239 10244:16367" customFormat="1">
      <c r="A182" s="21" t="s">
        <v>234</v>
      </c>
      <c r="B182" s="336" t="s">
        <v>46</v>
      </c>
      <c r="C182" s="97">
        <v>-12</v>
      </c>
      <c r="D182" s="97">
        <v>-16</v>
      </c>
      <c r="E182" s="97">
        <v>-11</v>
      </c>
      <c r="F182" s="97">
        <v>-7</v>
      </c>
      <c r="G182" s="102">
        <f t="shared" si="57"/>
        <v>-46</v>
      </c>
      <c r="H182" s="97">
        <v>-13.9198304823953</v>
      </c>
      <c r="I182" s="97">
        <v>-14.7320332784969</v>
      </c>
      <c r="J182" s="72">
        <v>-15.0962389775629</v>
      </c>
      <c r="K182" s="72">
        <v>-10.3385965612683</v>
      </c>
      <c r="L182" s="102">
        <v>-54.086699299723399</v>
      </c>
      <c r="M182" s="136">
        <v>-14.597625763573401</v>
      </c>
      <c r="N182" s="136">
        <v>-14.3793581859839</v>
      </c>
      <c r="O182" s="136">
        <v>-13.7952479433345</v>
      </c>
      <c r="P182" s="136">
        <v>-9.9372142580655982</v>
      </c>
      <c r="Q182" s="102">
        <v>-52.709446150957007</v>
      </c>
      <c r="R182" s="136">
        <v>-14.607047496310299</v>
      </c>
      <c r="S182" s="136">
        <v>-15.049588141913199</v>
      </c>
      <c r="T182" s="136">
        <v>-14.417642454170901</v>
      </c>
      <c r="U182" s="136">
        <v>-14.8566975601036</v>
      </c>
      <c r="V182" s="102">
        <v>-58.930975652497999</v>
      </c>
      <c r="W182" s="136">
        <v>-16.519177203683501</v>
      </c>
      <c r="X182" s="136">
        <v>-14.244191100509701</v>
      </c>
      <c r="Y182" s="136">
        <v>-19.229116592863601</v>
      </c>
      <c r="Z182" s="136">
        <v>-15.676990172156</v>
      </c>
      <c r="AA182" s="102">
        <v>-65.669475069212695</v>
      </c>
      <c r="AB182" s="136">
        <v>-18.858766633669699</v>
      </c>
      <c r="AC182" s="136">
        <v>0.55304637336518503</v>
      </c>
      <c r="AD182" s="136">
        <v>-10.5698419041384</v>
      </c>
      <c r="AE182" s="136">
        <v>-7.3667238543328999</v>
      </c>
      <c r="AF182" s="102">
        <v>-36.2422860187758</v>
      </c>
      <c r="AG182" s="136">
        <v>-15.952863427690801</v>
      </c>
      <c r="AH182" s="136">
        <v>-21.199526128976999</v>
      </c>
      <c r="AI182" s="136">
        <v>-14.0256183560114</v>
      </c>
      <c r="AJ182" s="136">
        <v>-21.5171657823342</v>
      </c>
      <c r="AK182" s="102">
        <v>-72.695173695013494</v>
      </c>
      <c r="AL182" s="136">
        <v>-9.0903432941070701</v>
      </c>
      <c r="AM182" s="136">
        <v>-9.0903432941070701</v>
      </c>
      <c r="AN182" s="136">
        <v>-14.9926250987111</v>
      </c>
      <c r="AO182" s="136">
        <v>-14.992625098711128</v>
      </c>
      <c r="AP182" s="136">
        <v>-12.607964552581929</v>
      </c>
      <c r="AQ182" s="286">
        <v>-12.607964552581901</v>
      </c>
      <c r="AR182" s="136">
        <v>-14.8748563788611</v>
      </c>
      <c r="AS182" s="286">
        <f t="shared" si="61"/>
        <v>-14.874856378861093</v>
      </c>
      <c r="AT182" s="102">
        <v>-51.565789324261196</v>
      </c>
      <c r="AU182" s="102">
        <v>-51.565789324261196</v>
      </c>
      <c r="AV182" s="136">
        <v>-14.2675812840003</v>
      </c>
      <c r="AW182" s="136">
        <v>-21.556660595244299</v>
      </c>
      <c r="AX182" s="136">
        <v>-25.215598671287101</v>
      </c>
      <c r="AY182" s="136">
        <v>-65.072854050154604</v>
      </c>
      <c r="AZ182" s="102">
        <v>-126.112694600686</v>
      </c>
      <c r="BA182" s="136">
        <v>-42.659274998886204</v>
      </c>
      <c r="BB182" s="136">
        <v>-30.098093527379998</v>
      </c>
      <c r="BC182" s="136">
        <v>-67.649981469128207</v>
      </c>
      <c r="BD182" s="136">
        <v>-28.9964372843741</v>
      </c>
      <c r="BE182" s="63">
        <v>-169.40378727976901</v>
      </c>
      <c r="BG182" s="165">
        <f t="shared" si="58"/>
        <v>-0.55440040693427661</v>
      </c>
      <c r="BH182" s="165"/>
      <c r="BI182" s="165">
        <f t="shared" si="59"/>
        <v>0.34327307664114826</v>
      </c>
      <c r="BJ182" s="126"/>
      <c r="BK182" s="224" t="b">
        <f t="shared" si="60"/>
        <v>1</v>
      </c>
    </row>
    <row r="183" spans="1:1015 1033:2041 2059:3067 3085:4093 4111:5119 5137:6140 6145:7166 7171:8192 8197:9213 9218:10239 10244:16367" customFormat="1">
      <c r="A183" s="21" t="s">
        <v>235</v>
      </c>
      <c r="B183" s="336" t="s">
        <v>48</v>
      </c>
      <c r="C183" s="97">
        <v>-15</v>
      </c>
      <c r="D183" s="97">
        <v>1</v>
      </c>
      <c r="E183" s="97">
        <v>-2</v>
      </c>
      <c r="F183" s="97">
        <v>2</v>
      </c>
      <c r="G183" s="102">
        <f t="shared" si="57"/>
        <v>-14</v>
      </c>
      <c r="H183" s="97">
        <v>0</v>
      </c>
      <c r="I183" s="97">
        <v>0</v>
      </c>
      <c r="J183" s="72">
        <v>0</v>
      </c>
      <c r="K183" s="72">
        <v>-2.7560034359947299</v>
      </c>
      <c r="L183" s="102">
        <v>-2.7560034359947299</v>
      </c>
      <c r="M183" s="136">
        <v>3.5388829694490101E-2</v>
      </c>
      <c r="N183" s="136">
        <v>-7.8754024660156602E-3</v>
      </c>
      <c r="O183" s="136">
        <v>3.7659041699853301E-3</v>
      </c>
      <c r="P183" s="136">
        <v>-2.1269675061987101E-2</v>
      </c>
      <c r="Q183" s="102">
        <v>1.0009656336472701E-2</v>
      </c>
      <c r="R183" s="136">
        <v>0</v>
      </c>
      <c r="S183" s="136">
        <v>0</v>
      </c>
      <c r="T183" s="136">
        <v>0</v>
      </c>
      <c r="U183" s="136">
        <v>0</v>
      </c>
      <c r="V183" s="102">
        <v>0</v>
      </c>
      <c r="W183" s="136">
        <v>0</v>
      </c>
      <c r="X183" s="136">
        <v>0</v>
      </c>
      <c r="Y183" s="136">
        <v>0</v>
      </c>
      <c r="Z183" s="136">
        <v>-1.0789188629445334E-4</v>
      </c>
      <c r="AA183" s="102">
        <v>-1.0789188629445334E-4</v>
      </c>
      <c r="AB183" s="136">
        <v>-0.40873503782354398</v>
      </c>
      <c r="AC183" s="136">
        <v>-0.147858773948324</v>
      </c>
      <c r="AD183" s="136">
        <v>-0.43499486647979202</v>
      </c>
      <c r="AE183" s="136">
        <v>0.88624276707361993</v>
      </c>
      <c r="AF183" s="102">
        <v>-0.10534591117803949</v>
      </c>
      <c r="AG183" s="136">
        <v>-0.93523566966551097</v>
      </c>
      <c r="AH183" s="136">
        <v>0.20044799940894201</v>
      </c>
      <c r="AI183" s="136">
        <v>-1.2446344575826798</v>
      </c>
      <c r="AJ183" s="136">
        <v>4.0957616257480396</v>
      </c>
      <c r="AK183" s="102">
        <v>2.116339497908764</v>
      </c>
      <c r="AL183" s="136">
        <v>4.9929606877267698</v>
      </c>
      <c r="AM183" s="136">
        <v>4.9929606877268</v>
      </c>
      <c r="AN183" s="136">
        <v>13.892448421316999</v>
      </c>
      <c r="AO183" s="136">
        <v>13.892448421316999</v>
      </c>
      <c r="AP183" s="136">
        <v>9.0227958006913003</v>
      </c>
      <c r="AQ183" s="286">
        <v>9.022795800691199</v>
      </c>
      <c r="AR183" s="136">
        <v>-13.762062459807204</v>
      </c>
      <c r="AS183" s="286">
        <f t="shared" si="61"/>
        <v>-13.762062459807234</v>
      </c>
      <c r="AT183" s="102">
        <v>14.146142449927773</v>
      </c>
      <c r="AU183" s="102">
        <v>14.146142449927764</v>
      </c>
      <c r="AV183" s="136">
        <v>1.726</v>
      </c>
      <c r="AW183" s="136">
        <v>2.7909999999999999</v>
      </c>
      <c r="AX183" s="136">
        <v>2.0398526829146602</v>
      </c>
      <c r="AY183" s="136">
        <v>-9.9940477102733496</v>
      </c>
      <c r="AZ183" s="102">
        <v>-3.32819502735869</v>
      </c>
      <c r="BA183" s="136">
        <v>0</v>
      </c>
      <c r="BB183" s="136">
        <v>0</v>
      </c>
      <c r="BC183" s="136">
        <v>0</v>
      </c>
      <c r="BD183" s="136">
        <v>0</v>
      </c>
      <c r="BE183" s="63">
        <v>0</v>
      </c>
      <c r="BG183" s="165">
        <f t="shared" si="58"/>
        <v>-1</v>
      </c>
      <c r="BH183" s="165"/>
      <c r="BI183" s="165">
        <f t="shared" si="59"/>
        <v>-1</v>
      </c>
      <c r="BJ183" s="126"/>
      <c r="BK183" s="224" t="b">
        <f t="shared" si="60"/>
        <v>1</v>
      </c>
    </row>
    <row r="184" spans="1:1015 1033:2041 2059:3067 3085:4093 4111:5119 5137:6140 6145:7166 7171:8192 8197:9213 9218:10239 10244:16367" customFormat="1">
      <c r="A184" s="21" t="s">
        <v>236</v>
      </c>
      <c r="B184" s="335" t="s">
        <v>50</v>
      </c>
      <c r="C184" s="60">
        <v>-3</v>
      </c>
      <c r="D184" s="60">
        <v>49</v>
      </c>
      <c r="E184" s="60">
        <v>44</v>
      </c>
      <c r="F184" s="60">
        <v>28</v>
      </c>
      <c r="G184" s="61">
        <f t="shared" si="57"/>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62.421266354204903</v>
      </c>
      <c r="AA184" s="61">
        <v>214.763488806613</v>
      </c>
      <c r="AB184" s="139">
        <v>30.901410758309002</v>
      </c>
      <c r="AC184" s="139">
        <v>27.409815439953601</v>
      </c>
      <c r="AD184" s="139">
        <v>18.902027665479</v>
      </c>
      <c r="AE184" s="139">
        <v>44.802786112969002</v>
      </c>
      <c r="AF184" s="61">
        <v>122.016039976711</v>
      </c>
      <c r="AG184" s="139">
        <v>26.845248728525199</v>
      </c>
      <c r="AH184" s="139">
        <v>49.141116689474302</v>
      </c>
      <c r="AI184" s="139">
        <v>26.660265445962011</v>
      </c>
      <c r="AJ184" s="139">
        <v>53.119136977070902</v>
      </c>
      <c r="AK184" s="61">
        <v>155.76576784103281</v>
      </c>
      <c r="AL184" s="139">
        <v>20.049754196593</v>
      </c>
      <c r="AM184" s="139">
        <v>20.049754196593</v>
      </c>
      <c r="AN184" s="139">
        <v>38.463898527741001</v>
      </c>
      <c r="AO184" s="139">
        <v>38.463898527741009</v>
      </c>
      <c r="AP184" s="139">
        <v>36.141515625765194</v>
      </c>
      <c r="AQ184" s="287">
        <v>36.141515625764981</v>
      </c>
      <c r="AR184" s="139">
        <v>15.504175522002795</v>
      </c>
      <c r="AS184" s="287">
        <f t="shared" si="61"/>
        <v>15.504175522002996</v>
      </c>
      <c r="AT184" s="61">
        <v>110.15934387210199</v>
      </c>
      <c r="AU184" s="61">
        <v>110.15934387210199</v>
      </c>
      <c r="AV184" s="139">
        <v>30.362606757560897</v>
      </c>
      <c r="AW184" s="139">
        <v>59.194570394243499</v>
      </c>
      <c r="AX184" s="139">
        <v>71.4837526501681</v>
      </c>
      <c r="AY184" s="139">
        <v>50.698550699040496</v>
      </c>
      <c r="AZ184" s="61">
        <v>211.73948050101299</v>
      </c>
      <c r="BA184" s="139">
        <v>115.64052886269269</v>
      </c>
      <c r="BB184" s="139">
        <v>85.700292247373312</v>
      </c>
      <c r="BC184" s="139">
        <v>40.942918069967106</v>
      </c>
      <c r="BD184" s="139">
        <v>56.612062251544899</v>
      </c>
      <c r="BE184" s="61">
        <v>298.89580143157798</v>
      </c>
      <c r="BG184" s="165">
        <f t="shared" si="58"/>
        <v>0.11664064299605936</v>
      </c>
      <c r="BH184" s="165"/>
      <c r="BI184" s="165">
        <f t="shared" si="59"/>
        <v>0.41162054768594758</v>
      </c>
      <c r="BJ184" s="126"/>
      <c r="BK184" s="224" t="b">
        <f t="shared" si="60"/>
        <v>1</v>
      </c>
    </row>
    <row r="185" spans="1:1015 1033:2041 2059:3067 3085:4093 4111:5119 5137:6140 6145:7166 7171:8192 8197:9213 9218:10239 10244:16367" customFormat="1">
      <c r="A185" s="21" t="s">
        <v>237</v>
      </c>
      <c r="B185" s="336" t="s">
        <v>52</v>
      </c>
      <c r="C185" s="97">
        <v>-9</v>
      </c>
      <c r="D185" s="97">
        <v>-12</v>
      </c>
      <c r="E185" s="97">
        <v>-13</v>
      </c>
      <c r="F185" s="97">
        <v>-11</v>
      </c>
      <c r="G185" s="102">
        <f t="shared" si="57"/>
        <v>-45</v>
      </c>
      <c r="H185" s="97">
        <v>-13.553619171276001</v>
      </c>
      <c r="I185" s="97">
        <v>-13.6081874648098</v>
      </c>
      <c r="J185" s="97">
        <v>-14.4530287139383</v>
      </c>
      <c r="K185" s="97">
        <v>-7.0407183027650904</v>
      </c>
      <c r="L185" s="102">
        <v>-48.655553652789202</v>
      </c>
      <c r="M185" s="136">
        <v>-11.067884146326</v>
      </c>
      <c r="N185" s="136">
        <v>-12.225057779013399</v>
      </c>
      <c r="O185" s="136">
        <v>-11.8199397811305</v>
      </c>
      <c r="P185" s="136">
        <v>-8.6756542386776694</v>
      </c>
      <c r="Q185" s="102">
        <v>-43.788535945147601</v>
      </c>
      <c r="R185" s="136">
        <v>-12.177115419356999</v>
      </c>
      <c r="S185" s="136">
        <v>-11.5542128966347</v>
      </c>
      <c r="T185" s="136">
        <v>-11.8347774808107</v>
      </c>
      <c r="U185" s="136">
        <v>-14.134824370412799</v>
      </c>
      <c r="V185" s="102">
        <v>-49.700930167215198</v>
      </c>
      <c r="W185" s="136">
        <v>-13.242565299676601</v>
      </c>
      <c r="X185" s="136">
        <v>-14.269552926631</v>
      </c>
      <c r="Y185" s="136">
        <v>-12.9870214669265</v>
      </c>
      <c r="Z185" s="136">
        <v>-11.6680273052506</v>
      </c>
      <c r="AA185" s="102">
        <v>-52.167166998484703</v>
      </c>
      <c r="AB185" s="136">
        <v>-9.4823324551059898</v>
      </c>
      <c r="AC185" s="136">
        <v>-15.8673492440175</v>
      </c>
      <c r="AD185" s="136">
        <v>-7.7580833604411596</v>
      </c>
      <c r="AE185" s="136">
        <v>-8.1381847125115403</v>
      </c>
      <c r="AF185" s="102">
        <v>-41.245949772076202</v>
      </c>
      <c r="AG185" s="136">
        <v>-8.2034724280285598</v>
      </c>
      <c r="AH185" s="136">
        <v>-12.3839118295463</v>
      </c>
      <c r="AI185" s="136">
        <v>-9.8536383358839501</v>
      </c>
      <c r="AJ185" s="136">
        <v>-12.2954987776218</v>
      </c>
      <c r="AK185" s="102">
        <v>-42.736521371080599</v>
      </c>
      <c r="AL185" s="136">
        <v>-8.78371985945871</v>
      </c>
      <c r="AM185" s="136">
        <v>-8.78371985945871</v>
      </c>
      <c r="AN185" s="136">
        <v>-13.237367131499999</v>
      </c>
      <c r="AO185" s="136">
        <v>-13.237367131500001</v>
      </c>
      <c r="AP185" s="136">
        <v>-9.61830569116891</v>
      </c>
      <c r="AQ185" s="286">
        <v>-9.6183056911688958</v>
      </c>
      <c r="AR185" s="136">
        <v>-2.0391578550671001</v>
      </c>
      <c r="AS185" s="286">
        <f t="shared" si="61"/>
        <v>-2.0391578550671028</v>
      </c>
      <c r="AT185" s="102">
        <v>-33.67855053719471</v>
      </c>
      <c r="AU185" s="102">
        <v>-33.67855053719471</v>
      </c>
      <c r="AV185" s="136">
        <v>-12.172778749447399</v>
      </c>
      <c r="AW185" s="136">
        <v>-12.0713738082676</v>
      </c>
      <c r="AX185" s="136">
        <v>-12.333191245477799</v>
      </c>
      <c r="AY185" s="136">
        <v>-12.2015435696884</v>
      </c>
      <c r="AZ185" s="102">
        <v>-48.778887372881201</v>
      </c>
      <c r="BA185" s="136">
        <v>-18.9516060573023</v>
      </c>
      <c r="BB185" s="136">
        <v>-10.8067550014541</v>
      </c>
      <c r="BC185" s="136">
        <v>-10.829133313495699</v>
      </c>
      <c r="BD185" s="136">
        <v>-10.3481058640655</v>
      </c>
      <c r="BE185" s="63">
        <v>-50.935600236317597</v>
      </c>
      <c r="BG185" s="165">
        <f t="shared" si="58"/>
        <v>-0.15190190446291485</v>
      </c>
      <c r="BH185" s="165"/>
      <c r="BI185" s="165">
        <f t="shared" si="59"/>
        <v>4.4214064313312429E-2</v>
      </c>
      <c r="BJ185" s="126"/>
      <c r="BK185" s="224" t="b">
        <f t="shared" si="60"/>
        <v>1</v>
      </c>
    </row>
    <row r="186" spans="1:1015 1033:2041 2059:3067 3085:4093 4111:5119 5137:6140 6145:7166 7171:8192 8197:9213 9218:10239 10244:16367" customFormat="1">
      <c r="A186" s="21" t="s">
        <v>238</v>
      </c>
      <c r="B186" s="338" t="s">
        <v>54</v>
      </c>
      <c r="C186" s="61">
        <v>-12</v>
      </c>
      <c r="D186" s="61">
        <v>37</v>
      </c>
      <c r="E186" s="61">
        <v>31</v>
      </c>
      <c r="F186" s="61">
        <v>17</v>
      </c>
      <c r="G186" s="61">
        <f t="shared" si="57"/>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50.753239048954271</v>
      </c>
      <c r="AA186" s="61">
        <v>162.59632180812801</v>
      </c>
      <c r="AB186" s="140">
        <v>21.419078303203001</v>
      </c>
      <c r="AC186" s="140">
        <v>11.542466195936001</v>
      </c>
      <c r="AD186" s="140">
        <v>11.143944305037801</v>
      </c>
      <c r="AE186" s="140">
        <v>36.6646014004574</v>
      </c>
      <c r="AF186" s="61">
        <v>80.7700902046343</v>
      </c>
      <c r="AG186" s="140">
        <v>18.641776300496701</v>
      </c>
      <c r="AH186" s="140">
        <v>36.757204859928002</v>
      </c>
      <c r="AI186" s="140">
        <v>16.806627110078011</v>
      </c>
      <c r="AJ186" s="140">
        <v>40.8236381994491</v>
      </c>
      <c r="AK186" s="61">
        <v>113.0292464699518</v>
      </c>
      <c r="AL186" s="140">
        <v>11.266034337133505</v>
      </c>
      <c r="AM186" s="140">
        <v>11.266034337133505</v>
      </c>
      <c r="AN186" s="140">
        <v>25.226531396241</v>
      </c>
      <c r="AO186" s="140">
        <v>25.226531396240997</v>
      </c>
      <c r="AP186" s="140">
        <v>26.52320993459626</v>
      </c>
      <c r="AQ186" s="287">
        <v>26.52320993459702</v>
      </c>
      <c r="AR186" s="140">
        <v>13.465017666935687</v>
      </c>
      <c r="AS186" s="287">
        <f t="shared" si="61"/>
        <v>13.465017666934955</v>
      </c>
      <c r="AT186" s="61">
        <v>76.480793334907474</v>
      </c>
      <c r="AU186" s="61">
        <v>76.48079333490648</v>
      </c>
      <c r="AV186" s="140">
        <v>18.189828008113398</v>
      </c>
      <c r="AW186" s="140">
        <v>47.123196585975904</v>
      </c>
      <c r="AX186" s="140">
        <v>59.1505614046904</v>
      </c>
      <c r="AY186" s="140">
        <v>38.497007129351999</v>
      </c>
      <c r="AZ186" s="61">
        <v>162.96059312813202</v>
      </c>
      <c r="BA186" s="140">
        <v>96.688922805390291</v>
      </c>
      <c r="BB186" s="140">
        <v>74.893537245919106</v>
      </c>
      <c r="BC186" s="140">
        <v>30.113784756471301</v>
      </c>
      <c r="BD186" s="140">
        <v>46.263956387479404</v>
      </c>
      <c r="BE186" s="61">
        <v>247.96020119526099</v>
      </c>
      <c r="BG186" s="165">
        <f t="shared" si="58"/>
        <v>0.20175462554868329</v>
      </c>
      <c r="BH186" s="165"/>
      <c r="BI186" s="165">
        <f t="shared" si="59"/>
        <v>0.52159608918639488</v>
      </c>
      <c r="BJ186" s="126"/>
      <c r="BK186" s="224" t="b">
        <f t="shared" si="60"/>
        <v>1</v>
      </c>
    </row>
    <row r="187" spans="1:1015 1033:2041 2059:3067 3085:4093 4111:5119 5137:6140 6145:7166 7171:8192 8197:9213 9218:10239 10244:16367" customFormat="1">
      <c r="A187" s="21"/>
      <c r="B187" s="21"/>
      <c r="C187" s="84"/>
      <c r="D187" s="84"/>
      <c r="E187" s="84"/>
      <c r="F187" s="84"/>
      <c r="G187" s="84"/>
      <c r="H187" s="154"/>
      <c r="I187" s="154"/>
      <c r="J187" s="154"/>
      <c r="K187" s="154"/>
      <c r="L187" s="84"/>
      <c r="M187" s="155"/>
      <c r="N187" s="155"/>
      <c r="O187" s="155"/>
      <c r="P187" s="155"/>
      <c r="Q187" s="84"/>
      <c r="R187" s="155"/>
      <c r="S187" s="155"/>
      <c r="T187" s="155"/>
      <c r="U187" s="155"/>
      <c r="V187" s="84"/>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G187" s="165"/>
      <c r="BH187" s="165"/>
      <c r="BI187" s="165"/>
      <c r="BJ187" s="126"/>
      <c r="BK187" s="224"/>
    </row>
    <row r="188" spans="1:1015 1033:2041 2059:3067 3085:4093 4111:5119 5137:6140 6145:7166 7171:8192 8197:9213 9218:10239 10244:16367" customFormat="1">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10"/>
      <c r="AT188" s="131"/>
      <c r="AU188" s="131"/>
      <c r="AV188" s="131"/>
      <c r="AW188" s="131"/>
      <c r="AX188" s="131"/>
      <c r="AY188" s="131"/>
      <c r="AZ188" s="131"/>
      <c r="BA188" s="131"/>
      <c r="BB188" s="131"/>
      <c r="BC188" s="131"/>
      <c r="BD188" s="131"/>
      <c r="BE188" s="410"/>
      <c r="BG188" s="165"/>
      <c r="BH188" s="165"/>
      <c r="BI188" s="165"/>
      <c r="BJ188" s="126"/>
      <c r="BK188" s="224"/>
    </row>
    <row r="189" spans="1:1015 1033:2041 2059:3067 3085:4093 4111:5119 5137:6140 6145:7166 7171:8192 8197:9213 9218:10239 10244:16367" customFormat="1" ht="16.5"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2"/>
      <c r="AT189" s="133"/>
      <c r="AU189" s="133"/>
      <c r="AV189" s="133"/>
      <c r="AW189" s="133"/>
      <c r="AX189" s="133"/>
      <c r="AY189" s="133"/>
      <c r="AZ189" s="133"/>
      <c r="BA189" s="133"/>
      <c r="BB189" s="133"/>
      <c r="BC189" s="133"/>
      <c r="BD189" s="133"/>
      <c r="BE189" s="412"/>
      <c r="BG189" s="378"/>
      <c r="BH189" s="378"/>
      <c r="BI189" s="380"/>
      <c r="BJ189" s="378"/>
      <c r="BK189" s="378"/>
    </row>
    <row r="190" spans="1:1015 1033:2041 2059:3067 3085:4093 4111:5119 5137:6140 6145:7166 7171:8192 8197:9213 9218:10239 10244:16367" customFormat="1">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329" t="str">
        <f>+$AM$13</f>
        <v>IFRS 17</v>
      </c>
      <c r="AN190" s="131"/>
      <c r="AO190" s="329" t="str">
        <f>+$AM$13</f>
        <v>IFRS 17</v>
      </c>
      <c r="AP190" s="131"/>
      <c r="AQ190" s="57"/>
      <c r="AR190" s="131"/>
      <c r="AS190" s="415" t="str">
        <f>+$AM$13</f>
        <v>IFRS 17</v>
      </c>
      <c r="AT190" s="131"/>
      <c r="AU190" s="329" t="s">
        <v>596</v>
      </c>
      <c r="AV190" s="131"/>
      <c r="AW190" s="131"/>
      <c r="AX190" s="131"/>
      <c r="AY190" s="131"/>
      <c r="AZ190" s="131"/>
      <c r="BA190" s="131"/>
      <c r="BB190" s="131"/>
      <c r="BC190" s="131"/>
      <c r="BD190" s="131"/>
      <c r="BE190" s="410"/>
      <c r="BG190" s="381"/>
      <c r="BH190" s="381"/>
      <c r="BI190" s="381"/>
      <c r="BJ190" s="126"/>
      <c r="BK190" s="224"/>
    </row>
    <row r="191" spans="1:1015 1033:2041 2059:3067 3085:4093 4111:5119 5137:6140 6145:7166 7171:8192 8197:9213 9218:10239 10244:16367" s="323" customFormat="1" ht="25.5">
      <c r="A191" s="327"/>
      <c r="B191" s="341" t="s">
        <v>24</v>
      </c>
      <c r="C191" s="328" t="str">
        <f t="shared" ref="C191:L191" si="62">C$14</f>
        <v>Q1-15
Underlying</v>
      </c>
      <c r="D191" s="328" t="str">
        <f t="shared" si="62"/>
        <v>Q2-15
Underlying</v>
      </c>
      <c r="E191" s="328" t="str">
        <f t="shared" si="62"/>
        <v>Q3-15
Underlying</v>
      </c>
      <c r="F191" s="328" t="str">
        <f t="shared" si="62"/>
        <v>Q4-15
Underlying</v>
      </c>
      <c r="G191" s="328" t="str">
        <f t="shared" si="62"/>
        <v>FY-2015
Underlying</v>
      </c>
      <c r="H191" s="328" t="str">
        <f t="shared" si="62"/>
        <v>Q1-16
Underlying</v>
      </c>
      <c r="I191" s="328" t="str">
        <f t="shared" si="62"/>
        <v>Q2-16
Underlying</v>
      </c>
      <c r="J191" s="328" t="str">
        <f t="shared" si="62"/>
        <v>Q3-16
Underlying</v>
      </c>
      <c r="K191" s="328" t="str">
        <f t="shared" si="62"/>
        <v>Q4-16
Underlying</v>
      </c>
      <c r="L191" s="329" t="str">
        <f t="shared" si="62"/>
        <v>FY-2016
Underlying</v>
      </c>
      <c r="M191" s="329" t="s">
        <v>540</v>
      </c>
      <c r="N191" s="329" t="s">
        <v>541</v>
      </c>
      <c r="O191" s="329" t="s">
        <v>542</v>
      </c>
      <c r="P191" s="328" t="s">
        <v>543</v>
      </c>
      <c r="Q191" s="329" t="s">
        <v>544</v>
      </c>
      <c r="R191" s="329" t="s">
        <v>545</v>
      </c>
      <c r="S191" s="329" t="s">
        <v>546</v>
      </c>
      <c r="T191" s="329" t="s">
        <v>547</v>
      </c>
      <c r="U191" s="328" t="s">
        <v>548</v>
      </c>
      <c r="V191" s="329" t="s">
        <v>549</v>
      </c>
      <c r="W191" s="329" t="s">
        <v>550</v>
      </c>
      <c r="X191" s="329" t="s">
        <v>551</v>
      </c>
      <c r="Y191" s="329" t="s">
        <v>552</v>
      </c>
      <c r="Z191" s="329" t="s">
        <v>553</v>
      </c>
      <c r="AA191" s="329" t="s">
        <v>554</v>
      </c>
      <c r="AB191" s="329" t="s">
        <v>555</v>
      </c>
      <c r="AC191" s="329" t="s">
        <v>556</v>
      </c>
      <c r="AD191" s="329" t="s">
        <v>557</v>
      </c>
      <c r="AE191" s="329" t="s">
        <v>558</v>
      </c>
      <c r="AF191" s="329" t="s">
        <v>559</v>
      </c>
      <c r="AG191" s="329" t="s">
        <v>560</v>
      </c>
      <c r="AH191" s="329" t="s">
        <v>561</v>
      </c>
      <c r="AI191" s="329" t="s">
        <v>562</v>
      </c>
      <c r="AJ191" s="329" t="s">
        <v>563</v>
      </c>
      <c r="AK191" s="329" t="s">
        <v>564</v>
      </c>
      <c r="AL191" s="329" t="s">
        <v>565</v>
      </c>
      <c r="AM191" s="329" t="str">
        <f>AM$14</f>
        <v>Q1-22
Underlying</v>
      </c>
      <c r="AN191" s="329" t="s">
        <v>572</v>
      </c>
      <c r="AO191" s="329" t="str">
        <f>AO$14</f>
        <v>Q2-22
Underlying</v>
      </c>
      <c r="AP191" s="329" t="s">
        <v>577</v>
      </c>
      <c r="AQ191" s="57" t="str">
        <f>AQ$14</f>
        <v>Q3-22
Underlying</v>
      </c>
      <c r="AR191" s="329" t="s">
        <v>602</v>
      </c>
      <c r="AS191" s="415" t="str">
        <f>AS172</f>
        <v>Q4-22
Underlying</v>
      </c>
      <c r="AT191" s="57" t="s">
        <v>603</v>
      </c>
      <c r="AU191" s="329" t="s">
        <v>609</v>
      </c>
      <c r="AV191" s="329" t="s">
        <v>607</v>
      </c>
      <c r="AW191" s="329" t="s">
        <v>616</v>
      </c>
      <c r="AX191" s="329" t="s">
        <v>622</v>
      </c>
      <c r="AY191" s="329" t="s">
        <v>630</v>
      </c>
      <c r="AZ191" s="57" t="s">
        <v>631</v>
      </c>
      <c r="BA191" s="329" t="s">
        <v>649</v>
      </c>
      <c r="BB191" s="329" t="s">
        <v>651</v>
      </c>
      <c r="BC191" s="329" t="s">
        <v>665</v>
      </c>
      <c r="BD191" s="57" t="str">
        <f>BD$14</f>
        <v>Q4-24
Underlying</v>
      </c>
      <c r="BE191" s="415" t="str">
        <f t="shared" ref="BE191" si="63">BE$14</f>
        <v>FY-2024
Underlying</v>
      </c>
      <c r="BF191"/>
      <c r="BG191" s="379" t="str">
        <f>LEFT($AY:$AY,2)&amp;"/"&amp;LEFT(BD:BD,2)</f>
        <v>Q4/Q4</v>
      </c>
      <c r="BH191" s="379"/>
      <c r="BI191" s="379" t="str">
        <f>LEFT($AK:$AK,2)&amp;"/"&amp;LEFT(BE:BE,2)</f>
        <v>FY/FY</v>
      </c>
      <c r="BJ191" s="126"/>
      <c r="BK191" s="224"/>
      <c r="BM191" s="59"/>
      <c r="CE191" s="322"/>
      <c r="CF191" s="59"/>
      <c r="CG191" s="59"/>
      <c r="CH191" s="59"/>
      <c r="CI191" s="59"/>
      <c r="CJ191" s="59"/>
      <c r="CK191" s="59"/>
      <c r="CL191" s="59"/>
      <c r="CM191" s="59"/>
      <c r="CN191" s="59"/>
      <c r="CO191" s="59"/>
      <c r="CT191" s="59"/>
      <c r="CY191" s="59"/>
      <c r="DQ191" s="322"/>
      <c r="DR191" s="59"/>
      <c r="DS191" s="59"/>
      <c r="DT191" s="59"/>
      <c r="DU191" s="59"/>
      <c r="DV191" s="59"/>
      <c r="DW191" s="59"/>
      <c r="DX191" s="59"/>
      <c r="DY191" s="59"/>
      <c r="DZ191" s="59"/>
      <c r="EA191" s="59"/>
      <c r="EF191" s="59"/>
      <c r="EK191" s="59"/>
      <c r="FC191" s="322"/>
      <c r="FD191" s="59"/>
      <c r="FE191" s="59"/>
      <c r="FF191" s="59"/>
      <c r="FG191" s="59"/>
      <c r="FH191" s="59"/>
      <c r="FI191" s="59"/>
      <c r="FJ191" s="59"/>
      <c r="FK191" s="59"/>
      <c r="FL191" s="59"/>
      <c r="FM191" s="59"/>
      <c r="FR191" s="59"/>
      <c r="FW191" s="59"/>
      <c r="GO191" s="322"/>
      <c r="GP191" s="59"/>
      <c r="GQ191" s="59"/>
      <c r="GR191" s="59"/>
      <c r="GS191" s="59"/>
      <c r="GT191" s="59"/>
      <c r="GU191" s="59"/>
      <c r="GV191" s="59"/>
      <c r="GW191" s="59"/>
      <c r="GX191" s="59"/>
      <c r="GY191" s="59"/>
      <c r="HD191" s="59"/>
      <c r="HI191" s="59"/>
      <c r="IA191" s="322"/>
      <c r="IB191" s="59"/>
      <c r="IC191" s="59"/>
      <c r="ID191" s="59"/>
      <c r="IE191" s="59"/>
      <c r="IF191" s="59"/>
      <c r="IG191" s="59"/>
      <c r="IH191" s="59"/>
      <c r="II191" s="59"/>
      <c r="IJ191" s="59"/>
      <c r="IK191" s="59"/>
      <c r="IP191" s="59"/>
      <c r="IU191" s="59"/>
      <c r="JM191" s="322"/>
      <c r="JN191" s="59"/>
      <c r="JO191" s="59"/>
      <c r="JP191" s="59"/>
      <c r="JQ191" s="59"/>
      <c r="JR191" s="59"/>
      <c r="JS191" s="59"/>
      <c r="JT191" s="59"/>
      <c r="JU191" s="59"/>
      <c r="JV191" s="59"/>
      <c r="JW191" s="59"/>
      <c r="KB191" s="59"/>
      <c r="KG191" s="59"/>
      <c r="KY191" s="322"/>
      <c r="KZ191" s="59"/>
      <c r="LA191" s="59"/>
      <c r="LB191" s="59"/>
      <c r="LC191" s="59"/>
      <c r="LD191" s="59"/>
      <c r="LE191" s="59"/>
      <c r="LF191" s="59"/>
      <c r="LG191" s="59"/>
      <c r="LH191" s="59"/>
      <c r="LI191" s="59"/>
      <c r="LN191" s="59"/>
      <c r="LS191" s="59"/>
      <c r="MK191" s="322"/>
      <c r="ML191" s="59"/>
      <c r="MM191" s="59"/>
      <c r="MN191" s="59"/>
      <c r="MO191" s="59"/>
      <c r="MP191" s="59"/>
      <c r="MQ191" s="59"/>
      <c r="MR191" s="59"/>
      <c r="MS191" s="59"/>
      <c r="MT191" s="59"/>
      <c r="MU191" s="59"/>
      <c r="MZ191" s="59"/>
      <c r="NE191" s="59"/>
      <c r="NW191" s="322"/>
      <c r="NX191" s="59"/>
      <c r="NY191" s="59"/>
      <c r="NZ191" s="59"/>
      <c r="OA191" s="59"/>
      <c r="OB191" s="59"/>
      <c r="OC191" s="59"/>
      <c r="OD191" s="59"/>
      <c r="OE191" s="59"/>
      <c r="OF191" s="59"/>
      <c r="OG191" s="59"/>
      <c r="OL191" s="59"/>
      <c r="OQ191" s="59"/>
      <c r="PI191" s="322"/>
      <c r="PJ191" s="59"/>
      <c r="PK191" s="59"/>
      <c r="PL191" s="59"/>
      <c r="PM191" s="59"/>
      <c r="PN191" s="59"/>
      <c r="PO191" s="59"/>
      <c r="PP191" s="59"/>
      <c r="PQ191" s="59"/>
      <c r="PR191" s="59"/>
      <c r="PS191" s="59"/>
      <c r="PX191" s="59"/>
      <c r="QC191" s="59"/>
      <c r="QU191" s="322"/>
      <c r="QV191" s="59"/>
      <c r="QW191" s="59"/>
      <c r="QX191" s="59"/>
      <c r="QY191" s="59"/>
      <c r="QZ191" s="59"/>
      <c r="RA191" s="59"/>
      <c r="RB191" s="59"/>
      <c r="RC191" s="59"/>
      <c r="RD191" s="59"/>
      <c r="RE191" s="59"/>
      <c r="RJ191" s="59"/>
      <c r="RO191" s="59"/>
      <c r="SG191" s="322"/>
      <c r="SH191" s="59"/>
      <c r="SI191" s="59"/>
      <c r="SJ191" s="59"/>
      <c r="SK191" s="59"/>
      <c r="SL191" s="59"/>
      <c r="SM191" s="59"/>
      <c r="SN191" s="59"/>
      <c r="SO191" s="59"/>
      <c r="SP191" s="59"/>
      <c r="SQ191" s="59"/>
      <c r="SV191" s="59"/>
      <c r="TA191" s="59"/>
      <c r="TS191" s="322"/>
      <c r="TT191" s="59"/>
      <c r="TU191" s="59"/>
      <c r="TV191" s="59"/>
      <c r="TW191" s="59"/>
      <c r="TX191" s="59"/>
      <c r="TY191" s="59"/>
      <c r="TZ191" s="59"/>
      <c r="UA191" s="59"/>
      <c r="UB191" s="59"/>
      <c r="UC191" s="59"/>
      <c r="UH191" s="59"/>
      <c r="UM191" s="59"/>
      <c r="VE191" s="322"/>
      <c r="VF191" s="59"/>
      <c r="VG191" s="59"/>
      <c r="VH191" s="59"/>
      <c r="VI191" s="59"/>
      <c r="VJ191" s="59"/>
      <c r="VK191" s="59"/>
      <c r="VL191" s="59"/>
      <c r="VM191" s="59"/>
      <c r="VN191" s="59"/>
      <c r="VO191" s="59"/>
      <c r="VT191" s="59"/>
      <c r="VY191" s="59"/>
      <c r="WQ191" s="322"/>
      <c r="WR191" s="59"/>
      <c r="WS191" s="59"/>
      <c r="WT191" s="59"/>
      <c r="WU191" s="59"/>
      <c r="WV191" s="59"/>
      <c r="WW191" s="59"/>
      <c r="WX191" s="59"/>
      <c r="WY191" s="59"/>
      <c r="WZ191" s="59"/>
      <c r="XA191" s="59"/>
      <c r="XF191" s="59"/>
      <c r="XK191" s="59"/>
      <c r="YC191" s="322"/>
      <c r="YD191" s="59"/>
      <c r="YE191" s="59"/>
      <c r="YF191" s="59"/>
      <c r="YG191" s="59"/>
      <c r="YH191" s="59"/>
      <c r="YI191" s="59"/>
      <c r="YJ191" s="59"/>
      <c r="YK191" s="59"/>
      <c r="YL191" s="59"/>
      <c r="YM191" s="59"/>
      <c r="YR191" s="59"/>
      <c r="YW191" s="59"/>
      <c r="ZO191" s="322"/>
      <c r="ZP191" s="59"/>
      <c r="ZQ191" s="59"/>
      <c r="ZR191" s="59"/>
      <c r="ZS191" s="59"/>
      <c r="ZT191" s="59"/>
      <c r="ZU191" s="59"/>
      <c r="ZV191" s="59"/>
      <c r="ZW191" s="59"/>
      <c r="ZX191" s="59"/>
      <c r="ZY191" s="59"/>
      <c r="AAD191" s="59"/>
      <c r="AAI191" s="59"/>
      <c r="ABA191" s="322"/>
      <c r="ABB191" s="59"/>
      <c r="ABC191" s="59"/>
      <c r="ABD191" s="59"/>
      <c r="ABE191" s="59"/>
      <c r="ABF191" s="59"/>
      <c r="ABG191" s="59"/>
      <c r="ABH191" s="59"/>
      <c r="ABI191" s="59"/>
      <c r="ABJ191" s="59"/>
      <c r="ABK191" s="59"/>
      <c r="ABP191" s="59"/>
      <c r="ABU191" s="59"/>
      <c r="ACM191" s="322"/>
      <c r="ACN191" s="59"/>
      <c r="ACO191" s="59"/>
      <c r="ACP191" s="59"/>
      <c r="ACQ191" s="59"/>
      <c r="ACR191" s="59"/>
      <c r="ACS191" s="59"/>
      <c r="ACT191" s="59"/>
      <c r="ACU191" s="59"/>
      <c r="ACV191" s="59"/>
      <c r="ACW191" s="59"/>
      <c r="ADB191" s="59"/>
      <c r="ADG191" s="59"/>
      <c r="ADY191" s="322"/>
      <c r="ADZ191" s="59"/>
      <c r="AEA191" s="59"/>
      <c r="AEB191" s="59"/>
      <c r="AEC191" s="59"/>
      <c r="AED191" s="59"/>
      <c r="AEE191" s="59"/>
      <c r="AEF191" s="59"/>
      <c r="AEG191" s="59"/>
      <c r="AEH191" s="59"/>
      <c r="AEI191" s="59"/>
      <c r="AEN191" s="59"/>
      <c r="AES191" s="59"/>
      <c r="AFK191" s="322"/>
      <c r="AFL191" s="59"/>
      <c r="AFM191" s="59"/>
      <c r="AFN191" s="59"/>
      <c r="AFO191" s="59"/>
      <c r="AFP191" s="59"/>
      <c r="AFQ191" s="59"/>
      <c r="AFR191" s="59"/>
      <c r="AFS191" s="59"/>
      <c r="AFT191" s="59"/>
      <c r="AFU191" s="59"/>
      <c r="AFZ191" s="59"/>
      <c r="AGE191" s="59"/>
      <c r="AGW191" s="322"/>
      <c r="AGX191" s="59"/>
      <c r="AGY191" s="59"/>
      <c r="AGZ191" s="59"/>
      <c r="AHA191" s="59"/>
      <c r="AHB191" s="59"/>
      <c r="AHC191" s="59"/>
      <c r="AHD191" s="59"/>
      <c r="AHE191" s="59"/>
      <c r="AHF191" s="59"/>
      <c r="AHG191" s="59"/>
      <c r="AHL191" s="59"/>
      <c r="AHQ191" s="59"/>
      <c r="AII191" s="322"/>
      <c r="AIJ191" s="59"/>
      <c r="AIK191" s="59"/>
      <c r="AIL191" s="59"/>
      <c r="AIM191" s="59"/>
      <c r="AIN191" s="59"/>
      <c r="AIO191" s="59"/>
      <c r="AIP191" s="59"/>
      <c r="AIQ191" s="59"/>
      <c r="AIR191" s="59"/>
      <c r="AIS191" s="59"/>
      <c r="AIX191" s="59"/>
      <c r="AJC191" s="59"/>
      <c r="AJU191" s="322"/>
      <c r="AJV191" s="59"/>
      <c r="AJW191" s="59"/>
      <c r="AJX191" s="59"/>
      <c r="AJY191" s="59"/>
      <c r="AJZ191" s="59"/>
      <c r="AKA191" s="59"/>
      <c r="AKB191" s="59"/>
      <c r="AKC191" s="59"/>
      <c r="AKD191" s="59"/>
      <c r="AKE191" s="59"/>
      <c r="AKJ191" s="59"/>
      <c r="AKO191" s="59"/>
      <c r="ALG191" s="322"/>
      <c r="ALH191" s="59"/>
      <c r="ALI191" s="59"/>
      <c r="ALJ191" s="59"/>
      <c r="ALK191" s="59"/>
      <c r="ALL191" s="59"/>
      <c r="ALM191" s="59"/>
      <c r="ALN191" s="59"/>
      <c r="ALO191" s="59"/>
      <c r="ALP191" s="59"/>
      <c r="ALQ191" s="59"/>
      <c r="ALV191" s="59"/>
      <c r="AMA191" s="59"/>
      <c r="AMS191" s="322"/>
      <c r="AMT191" s="59"/>
      <c r="AMU191" s="59"/>
      <c r="AMV191" s="59"/>
      <c r="AMW191" s="59"/>
      <c r="AMX191" s="59"/>
      <c r="AMY191" s="59"/>
      <c r="AMZ191" s="59"/>
      <c r="ANA191" s="59"/>
      <c r="ANB191" s="59"/>
      <c r="ANC191" s="59"/>
      <c r="ANH191" s="59"/>
      <c r="ANM191" s="59"/>
      <c r="AOE191" s="322"/>
      <c r="AOF191" s="59"/>
      <c r="AOG191" s="59"/>
      <c r="AOH191" s="59"/>
      <c r="AOI191" s="59"/>
      <c r="AOJ191" s="59"/>
      <c r="AOK191" s="59"/>
      <c r="AOL191" s="59"/>
      <c r="AOM191" s="59"/>
      <c r="AON191" s="59"/>
      <c r="AOO191" s="59"/>
      <c r="AOT191" s="59"/>
      <c r="AOY191" s="59"/>
      <c r="APQ191" s="322"/>
      <c r="APR191" s="59"/>
      <c r="APS191" s="59"/>
      <c r="APT191" s="59"/>
      <c r="APU191" s="59"/>
      <c r="APV191" s="59"/>
      <c r="APW191" s="59"/>
      <c r="APX191" s="59"/>
      <c r="APY191" s="59"/>
      <c r="APZ191" s="59"/>
      <c r="AQA191" s="59"/>
      <c r="AQF191" s="59"/>
      <c r="AQK191" s="59"/>
      <c r="ARC191" s="322"/>
      <c r="ARD191" s="59"/>
      <c r="ARE191" s="59"/>
      <c r="ARF191" s="59"/>
      <c r="ARG191" s="59"/>
      <c r="ARH191" s="59"/>
      <c r="ARI191" s="59"/>
      <c r="ARJ191" s="59"/>
      <c r="ARK191" s="59"/>
      <c r="ARL191" s="59"/>
      <c r="ARM191" s="59"/>
      <c r="ARR191" s="59"/>
      <c r="ARW191" s="59"/>
      <c r="ASO191" s="322"/>
      <c r="ASP191" s="59"/>
      <c r="ASQ191" s="59"/>
      <c r="ASR191" s="59"/>
      <c r="ASS191" s="59"/>
      <c r="AST191" s="59"/>
      <c r="ASU191" s="59"/>
      <c r="ASV191" s="59"/>
      <c r="ASW191" s="59"/>
      <c r="ASX191" s="59"/>
      <c r="ASY191" s="59"/>
      <c r="ATD191" s="59"/>
      <c r="ATI191" s="59"/>
      <c r="AUA191" s="322"/>
      <c r="AUB191" s="59"/>
      <c r="AUC191" s="59"/>
      <c r="AUD191" s="59"/>
      <c r="AUE191" s="59"/>
      <c r="AUF191" s="59"/>
      <c r="AUG191" s="59"/>
      <c r="AUH191" s="59"/>
      <c r="AUI191" s="59"/>
      <c r="AUJ191" s="59"/>
      <c r="AUK191" s="59"/>
      <c r="AUP191" s="59"/>
      <c r="AUU191" s="59"/>
      <c r="AVM191" s="322"/>
      <c r="AVN191" s="59"/>
      <c r="AVO191" s="59"/>
      <c r="AVP191" s="59"/>
      <c r="AVQ191" s="59"/>
      <c r="AVR191" s="59"/>
      <c r="AVS191" s="59"/>
      <c r="AVT191" s="59"/>
      <c r="AVU191" s="59"/>
      <c r="AVV191" s="59"/>
      <c r="AVW191" s="59"/>
      <c r="AWB191" s="59"/>
      <c r="AWG191" s="59"/>
      <c r="AWY191" s="322"/>
      <c r="AWZ191" s="59"/>
      <c r="AXA191" s="59"/>
      <c r="AXB191" s="59"/>
      <c r="AXC191" s="59"/>
      <c r="AXD191" s="59"/>
      <c r="AXE191" s="59"/>
      <c r="AXF191" s="59"/>
      <c r="AXG191" s="59"/>
      <c r="AXH191" s="59"/>
      <c r="AXI191" s="59"/>
      <c r="AXN191" s="59"/>
      <c r="AXS191" s="59"/>
      <c r="AYK191" s="322"/>
      <c r="AYL191" s="59"/>
      <c r="AYM191" s="59"/>
      <c r="AYN191" s="59"/>
      <c r="AYO191" s="59"/>
      <c r="AYP191" s="59"/>
      <c r="AYQ191" s="59"/>
      <c r="AYR191" s="59"/>
      <c r="AYS191" s="59"/>
      <c r="AYT191" s="59"/>
      <c r="AYU191" s="59"/>
      <c r="AYZ191" s="59"/>
      <c r="AZE191" s="59"/>
      <c r="AZW191" s="322"/>
      <c r="AZX191" s="59"/>
      <c r="AZY191" s="59"/>
      <c r="AZZ191" s="59"/>
      <c r="BAA191" s="59"/>
      <c r="BAB191" s="59"/>
      <c r="BAC191" s="59"/>
      <c r="BAD191" s="59"/>
      <c r="BAE191" s="59"/>
      <c r="BAF191" s="59"/>
      <c r="BAG191" s="59"/>
      <c r="BAL191" s="59"/>
      <c r="BAQ191" s="59"/>
      <c r="BBI191" s="322"/>
      <c r="BBJ191" s="59"/>
      <c r="BBK191" s="59"/>
      <c r="BBL191" s="59"/>
      <c r="BBM191" s="59"/>
      <c r="BBN191" s="59"/>
      <c r="BBO191" s="59"/>
      <c r="BBP191" s="59"/>
      <c r="BBQ191" s="59"/>
      <c r="BBR191" s="59"/>
      <c r="BBS191" s="59"/>
      <c r="BBX191" s="59"/>
      <c r="BCC191" s="59"/>
      <c r="BCU191" s="322"/>
      <c r="BCV191" s="59"/>
      <c r="BCW191" s="59"/>
      <c r="BCX191" s="59"/>
      <c r="BCY191" s="59"/>
      <c r="BCZ191" s="59"/>
      <c r="BDA191" s="59"/>
      <c r="BDB191" s="59"/>
      <c r="BDC191" s="59"/>
      <c r="BDD191" s="59"/>
      <c r="BDE191" s="59"/>
      <c r="BDJ191" s="59"/>
      <c r="BDO191" s="59"/>
      <c r="BEG191" s="322"/>
      <c r="BEH191" s="59"/>
      <c r="BEI191" s="59"/>
      <c r="BEJ191" s="59"/>
      <c r="BEK191" s="59"/>
      <c r="BEL191" s="59"/>
      <c r="BEM191" s="59"/>
      <c r="BEN191" s="59"/>
      <c r="BEO191" s="59"/>
      <c r="BEP191" s="59"/>
      <c r="BEQ191" s="59"/>
      <c r="BEV191" s="59"/>
      <c r="BFA191" s="59"/>
      <c r="BFS191" s="322"/>
      <c r="BFT191" s="59"/>
      <c r="BFU191" s="59"/>
      <c r="BFV191" s="59"/>
      <c r="BFW191" s="59"/>
      <c r="BFX191" s="59"/>
      <c r="BFY191" s="59"/>
      <c r="BFZ191" s="59"/>
      <c r="BGA191" s="59"/>
      <c r="BGB191" s="59"/>
      <c r="BGC191" s="59"/>
      <c r="BGH191" s="59"/>
      <c r="BGM191" s="59"/>
      <c r="BHE191" s="322"/>
      <c r="BHF191" s="59"/>
      <c r="BHG191" s="59"/>
      <c r="BHH191" s="59"/>
      <c r="BHI191" s="59"/>
      <c r="BHJ191" s="59"/>
      <c r="BHK191" s="59"/>
      <c r="BHL191" s="59"/>
      <c r="BHM191" s="59"/>
      <c r="BHN191" s="59"/>
      <c r="BHO191" s="59"/>
      <c r="BHT191" s="59"/>
      <c r="BHY191" s="59"/>
      <c r="BIQ191" s="322"/>
      <c r="BIR191" s="59"/>
      <c r="BIS191" s="59"/>
      <c r="BIT191" s="59"/>
      <c r="BIU191" s="59"/>
      <c r="BIV191" s="59"/>
      <c r="BIW191" s="59"/>
      <c r="BIX191" s="59"/>
      <c r="BIY191" s="59"/>
      <c r="BIZ191" s="59"/>
      <c r="BJA191" s="59"/>
      <c r="BJF191" s="59"/>
      <c r="BJK191" s="59"/>
      <c r="BKC191" s="322"/>
      <c r="BKD191" s="59"/>
      <c r="BKE191" s="59"/>
      <c r="BKF191" s="59"/>
      <c r="BKG191" s="59"/>
      <c r="BKH191" s="59"/>
      <c r="BKI191" s="59"/>
      <c r="BKJ191" s="59"/>
      <c r="BKK191" s="59"/>
      <c r="BKL191" s="59"/>
      <c r="BKM191" s="59"/>
      <c r="BKR191" s="59"/>
      <c r="BKW191" s="59"/>
      <c r="BLO191" s="322"/>
      <c r="BLP191" s="59"/>
      <c r="BLQ191" s="59"/>
      <c r="BLR191" s="59"/>
      <c r="BLS191" s="59"/>
      <c r="BLT191" s="59"/>
      <c r="BLU191" s="59"/>
      <c r="BLV191" s="59"/>
      <c r="BLW191" s="59"/>
      <c r="BLX191" s="59"/>
      <c r="BLY191" s="59"/>
      <c r="BMD191" s="59"/>
      <c r="BMI191" s="59"/>
      <c r="BNA191" s="322"/>
      <c r="BNB191" s="59"/>
      <c r="BNC191" s="59"/>
      <c r="BND191" s="59"/>
      <c r="BNE191" s="59"/>
      <c r="BNF191" s="59"/>
      <c r="BNG191" s="59"/>
      <c r="BNH191" s="59"/>
      <c r="BNI191" s="59"/>
      <c r="BNJ191" s="59"/>
      <c r="BNK191" s="59"/>
      <c r="BNP191" s="59"/>
      <c r="BNU191" s="59"/>
      <c r="BOM191" s="322"/>
      <c r="BON191" s="59"/>
      <c r="BOO191" s="59"/>
      <c r="BOP191" s="59"/>
      <c r="BOQ191" s="59"/>
      <c r="BOR191" s="59"/>
      <c r="BOS191" s="59"/>
      <c r="BOT191" s="59"/>
      <c r="BOU191" s="59"/>
      <c r="BOV191" s="59"/>
      <c r="BOW191" s="59"/>
      <c r="BPB191" s="59"/>
      <c r="BPG191" s="59"/>
      <c r="BPY191" s="322"/>
      <c r="BPZ191" s="59"/>
      <c r="BQA191" s="59"/>
      <c r="BQB191" s="59"/>
      <c r="BQC191" s="59"/>
      <c r="BQD191" s="59"/>
      <c r="BQE191" s="59"/>
      <c r="BQF191" s="59"/>
      <c r="BQG191" s="59"/>
      <c r="BQH191" s="59"/>
      <c r="BQI191" s="59"/>
      <c r="BQN191" s="59"/>
      <c r="BQS191" s="59"/>
      <c r="BRK191" s="322"/>
      <c r="BRL191" s="59"/>
      <c r="BRM191" s="59"/>
      <c r="BRN191" s="59"/>
      <c r="BRO191" s="59"/>
      <c r="BRP191" s="59"/>
      <c r="BRQ191" s="59"/>
      <c r="BRR191" s="59"/>
      <c r="BRS191" s="59"/>
      <c r="BRT191" s="59"/>
      <c r="BRU191" s="59"/>
      <c r="BRZ191" s="59"/>
      <c r="BSE191" s="59"/>
      <c r="BSW191" s="322"/>
      <c r="BSX191" s="59"/>
      <c r="BSY191" s="59"/>
      <c r="BSZ191" s="59"/>
      <c r="BTA191" s="59"/>
      <c r="BTB191" s="59"/>
      <c r="BTC191" s="59"/>
      <c r="BTD191" s="59"/>
      <c r="BTE191" s="59"/>
      <c r="BTF191" s="59"/>
      <c r="BTG191" s="59"/>
      <c r="BTL191" s="59"/>
      <c r="BTQ191" s="59"/>
      <c r="BUI191" s="322"/>
      <c r="BUJ191" s="59"/>
      <c r="BUK191" s="59"/>
      <c r="BUL191" s="59"/>
      <c r="BUM191" s="59"/>
      <c r="BUN191" s="59"/>
      <c r="BUO191" s="59"/>
      <c r="BUP191" s="59"/>
      <c r="BUQ191" s="59"/>
      <c r="BUR191" s="59"/>
      <c r="BUS191" s="59"/>
      <c r="BUX191" s="59"/>
      <c r="BVC191" s="59"/>
      <c r="BVU191" s="322"/>
      <c r="BVV191" s="59"/>
      <c r="BVW191" s="59"/>
      <c r="BVX191" s="59"/>
      <c r="BVY191" s="59"/>
      <c r="BVZ191" s="59"/>
      <c r="BWA191" s="59"/>
      <c r="BWB191" s="59"/>
      <c r="BWC191" s="59"/>
      <c r="BWD191" s="59"/>
      <c r="BWE191" s="59"/>
      <c r="BWJ191" s="59"/>
      <c r="BWO191" s="59"/>
      <c r="BXG191" s="322"/>
      <c r="BXH191" s="59"/>
      <c r="BXI191" s="59"/>
      <c r="BXJ191" s="59"/>
      <c r="BXK191" s="59"/>
      <c r="BXL191" s="59"/>
      <c r="BXM191" s="59"/>
      <c r="BXN191" s="59"/>
      <c r="BXO191" s="59"/>
      <c r="BXP191" s="59"/>
      <c r="BXQ191" s="59"/>
      <c r="BXV191" s="59"/>
      <c r="BYA191" s="59"/>
      <c r="BYS191" s="322"/>
      <c r="BYT191" s="59"/>
      <c r="BYU191" s="59"/>
      <c r="BYV191" s="59"/>
      <c r="BYW191" s="59"/>
      <c r="BYX191" s="59"/>
      <c r="BYY191" s="59"/>
      <c r="BYZ191" s="59"/>
      <c r="BZA191" s="59"/>
      <c r="BZB191" s="59"/>
      <c r="BZC191" s="59"/>
      <c r="BZH191" s="59"/>
      <c r="BZM191" s="59"/>
      <c r="CAE191" s="322"/>
      <c r="CAF191" s="59"/>
      <c r="CAG191" s="59"/>
      <c r="CAH191" s="59"/>
      <c r="CAI191" s="59"/>
      <c r="CAJ191" s="59"/>
      <c r="CAK191" s="59"/>
      <c r="CAL191" s="59"/>
      <c r="CAM191" s="59"/>
      <c r="CAN191" s="59"/>
      <c r="CAO191" s="59"/>
      <c r="CAT191" s="59"/>
      <c r="CAY191" s="59"/>
      <c r="CBQ191" s="322"/>
      <c r="CBR191" s="59"/>
      <c r="CBS191" s="59"/>
      <c r="CBT191" s="59"/>
      <c r="CBU191" s="59"/>
      <c r="CBV191" s="59"/>
      <c r="CBW191" s="59"/>
      <c r="CBX191" s="59"/>
      <c r="CBY191" s="59"/>
      <c r="CBZ191" s="59"/>
      <c r="CCA191" s="59"/>
      <c r="CCF191" s="59"/>
      <c r="CCK191" s="59"/>
      <c r="CDC191" s="322"/>
      <c r="CDD191" s="59"/>
      <c r="CDE191" s="59"/>
      <c r="CDF191" s="59"/>
      <c r="CDG191" s="59"/>
      <c r="CDH191" s="59"/>
      <c r="CDI191" s="59"/>
      <c r="CDJ191" s="59"/>
      <c r="CDK191" s="59"/>
      <c r="CDL191" s="59"/>
      <c r="CDM191" s="59"/>
      <c r="CDR191" s="59"/>
      <c r="CDW191" s="59"/>
      <c r="CEO191" s="322"/>
      <c r="CEP191" s="59"/>
      <c r="CEQ191" s="59"/>
      <c r="CER191" s="59"/>
      <c r="CES191" s="59"/>
      <c r="CET191" s="59"/>
      <c r="CEU191" s="59"/>
      <c r="CEV191" s="59"/>
      <c r="CEW191" s="59"/>
      <c r="CEX191" s="59"/>
      <c r="CEY191" s="59"/>
      <c r="CFD191" s="59"/>
      <c r="CFI191" s="59"/>
      <c r="CGA191" s="322"/>
      <c r="CGB191" s="59"/>
      <c r="CGC191" s="59"/>
      <c r="CGD191" s="59"/>
      <c r="CGE191" s="59"/>
      <c r="CGF191" s="59"/>
      <c r="CGG191" s="59"/>
      <c r="CGH191" s="59"/>
      <c r="CGI191" s="59"/>
      <c r="CGJ191" s="59"/>
      <c r="CGK191" s="59"/>
      <c r="CGP191" s="59"/>
      <c r="CGU191" s="59"/>
      <c r="CHM191" s="322"/>
      <c r="CHN191" s="59"/>
      <c r="CHO191" s="59"/>
      <c r="CHP191" s="59"/>
      <c r="CHQ191" s="59"/>
      <c r="CHR191" s="59"/>
      <c r="CHS191" s="59"/>
      <c r="CHT191" s="59"/>
      <c r="CHU191" s="59"/>
      <c r="CHV191" s="59"/>
      <c r="CHW191" s="59"/>
      <c r="CIB191" s="59"/>
      <c r="CIG191" s="59"/>
      <c r="CIY191" s="322"/>
      <c r="CIZ191" s="59"/>
      <c r="CJA191" s="59"/>
      <c r="CJB191" s="59"/>
      <c r="CJC191" s="59"/>
      <c r="CJD191" s="59"/>
      <c r="CJE191" s="59"/>
      <c r="CJF191" s="59"/>
      <c r="CJG191" s="59"/>
      <c r="CJH191" s="59"/>
      <c r="CJI191" s="59"/>
      <c r="CJN191" s="59"/>
      <c r="CJS191" s="59"/>
      <c r="CKK191" s="322"/>
      <c r="CKL191" s="59"/>
      <c r="CKM191" s="59"/>
      <c r="CKN191" s="59"/>
      <c r="CKO191" s="59"/>
      <c r="CKP191" s="59"/>
      <c r="CKQ191" s="59"/>
      <c r="CKR191" s="59"/>
      <c r="CKS191" s="59"/>
      <c r="CKT191" s="59"/>
      <c r="CKU191" s="59"/>
      <c r="CKZ191" s="59"/>
      <c r="CLE191" s="59"/>
      <c r="CLW191" s="322"/>
      <c r="CLX191" s="59"/>
      <c r="CLY191" s="59"/>
      <c r="CLZ191" s="59"/>
      <c r="CMA191" s="59"/>
      <c r="CMB191" s="59"/>
      <c r="CMC191" s="59"/>
      <c r="CMD191" s="59"/>
      <c r="CME191" s="59"/>
      <c r="CMF191" s="59"/>
      <c r="CMG191" s="59"/>
      <c r="CML191" s="59"/>
      <c r="CMQ191" s="59"/>
      <c r="CNI191" s="322"/>
      <c r="CNJ191" s="59"/>
      <c r="CNK191" s="59"/>
      <c r="CNL191" s="59"/>
      <c r="CNM191" s="59"/>
      <c r="CNN191" s="59"/>
      <c r="CNO191" s="59"/>
      <c r="CNP191" s="59"/>
      <c r="CNQ191" s="59"/>
      <c r="CNR191" s="59"/>
      <c r="CNS191" s="59"/>
      <c r="CNX191" s="59"/>
      <c r="COC191" s="59"/>
      <c r="COU191" s="322"/>
      <c r="COV191" s="59"/>
      <c r="COW191" s="59"/>
      <c r="COX191" s="59"/>
      <c r="COY191" s="59"/>
      <c r="COZ191" s="59"/>
      <c r="CPA191" s="59"/>
      <c r="CPB191" s="59"/>
      <c r="CPC191" s="59"/>
      <c r="CPD191" s="59"/>
      <c r="CPE191" s="59"/>
      <c r="CPJ191" s="59"/>
      <c r="CPO191" s="59"/>
      <c r="CQG191" s="322"/>
      <c r="CQH191" s="59"/>
      <c r="CQI191" s="59"/>
      <c r="CQJ191" s="59"/>
      <c r="CQK191" s="59"/>
      <c r="CQL191" s="59"/>
      <c r="CQM191" s="59"/>
      <c r="CQN191" s="59"/>
      <c r="CQO191" s="59"/>
      <c r="CQP191" s="59"/>
      <c r="CQQ191" s="59"/>
      <c r="CQV191" s="59"/>
      <c r="CRA191" s="59"/>
      <c r="CRS191" s="322"/>
      <c r="CRT191" s="59"/>
      <c r="CRU191" s="59"/>
      <c r="CRV191" s="59"/>
      <c r="CRW191" s="59"/>
      <c r="CRX191" s="59"/>
      <c r="CRY191" s="59"/>
      <c r="CRZ191" s="59"/>
      <c r="CSA191" s="59"/>
      <c r="CSB191" s="59"/>
      <c r="CSC191" s="59"/>
      <c r="CSH191" s="59"/>
      <c r="CSM191" s="59"/>
      <c r="CTE191" s="322"/>
      <c r="CTF191" s="59"/>
      <c r="CTG191" s="59"/>
      <c r="CTH191" s="59"/>
      <c r="CTI191" s="59"/>
      <c r="CTJ191" s="59"/>
      <c r="CTK191" s="59"/>
      <c r="CTL191" s="59"/>
      <c r="CTM191" s="59"/>
      <c r="CTN191" s="59"/>
      <c r="CTO191" s="59"/>
      <c r="CTT191" s="59"/>
      <c r="CTY191" s="59"/>
      <c r="CUQ191" s="322"/>
      <c r="CUR191" s="59"/>
      <c r="CUS191" s="59"/>
      <c r="CUT191" s="59"/>
      <c r="CUU191" s="59"/>
      <c r="CUV191" s="59"/>
      <c r="CUW191" s="59"/>
      <c r="CUX191" s="59"/>
      <c r="CUY191" s="59"/>
      <c r="CUZ191" s="59"/>
      <c r="CVA191" s="59"/>
      <c r="CVF191" s="59"/>
      <c r="CVK191" s="59"/>
      <c r="CWC191" s="322"/>
      <c r="CWD191" s="59"/>
      <c r="CWE191" s="59"/>
      <c r="CWF191" s="59"/>
      <c r="CWG191" s="59"/>
      <c r="CWH191" s="59"/>
      <c r="CWI191" s="59"/>
      <c r="CWJ191" s="59"/>
      <c r="CWK191" s="59"/>
      <c r="CWL191" s="59"/>
      <c r="CWM191" s="59"/>
      <c r="CWR191" s="59"/>
      <c r="CWW191" s="59"/>
      <c r="CXO191" s="322"/>
      <c r="CXP191" s="59"/>
      <c r="CXQ191" s="59"/>
      <c r="CXR191" s="59"/>
      <c r="CXS191" s="59"/>
      <c r="CXT191" s="59"/>
      <c r="CXU191" s="59"/>
      <c r="CXV191" s="59"/>
      <c r="CXW191" s="59"/>
      <c r="CXX191" s="59"/>
      <c r="CXY191" s="59"/>
      <c r="CYD191" s="59"/>
      <c r="CYI191" s="59"/>
      <c r="CZA191" s="322"/>
      <c r="CZB191" s="59"/>
      <c r="CZC191" s="59"/>
      <c r="CZD191" s="59"/>
      <c r="CZE191" s="59"/>
      <c r="CZF191" s="59"/>
      <c r="CZG191" s="59"/>
      <c r="CZH191" s="59"/>
      <c r="CZI191" s="59"/>
      <c r="CZJ191" s="59"/>
      <c r="CZK191" s="59"/>
      <c r="CZP191" s="59"/>
      <c r="CZU191" s="59"/>
      <c r="DAM191" s="322"/>
      <c r="DAN191" s="59"/>
      <c r="DAO191" s="59"/>
      <c r="DAP191" s="59"/>
      <c r="DAQ191" s="59"/>
      <c r="DAR191" s="59"/>
      <c r="DAS191" s="59"/>
      <c r="DAT191" s="59"/>
      <c r="DAU191" s="59"/>
      <c r="DAV191" s="59"/>
      <c r="DAW191" s="59"/>
      <c r="DBB191" s="59"/>
      <c r="DBG191" s="59"/>
      <c r="DBY191" s="322"/>
      <c r="DBZ191" s="59"/>
      <c r="DCA191" s="59"/>
      <c r="DCB191" s="59"/>
      <c r="DCC191" s="59"/>
      <c r="DCD191" s="59"/>
      <c r="DCE191" s="59"/>
      <c r="DCF191" s="59"/>
      <c r="DCG191" s="59"/>
      <c r="DCH191" s="59"/>
      <c r="DCI191" s="59"/>
      <c r="DCN191" s="59"/>
      <c r="DCS191" s="59"/>
      <c r="DDK191" s="322"/>
      <c r="DDL191" s="59"/>
      <c r="DDM191" s="59"/>
      <c r="DDN191" s="59"/>
      <c r="DDO191" s="59"/>
      <c r="DDP191" s="59"/>
      <c r="DDQ191" s="59"/>
      <c r="DDR191" s="59"/>
      <c r="DDS191" s="59"/>
      <c r="DDT191" s="59"/>
      <c r="DDU191" s="59"/>
      <c r="DDZ191" s="59"/>
      <c r="DEE191" s="59"/>
      <c r="DEW191" s="322"/>
      <c r="DEX191" s="59"/>
      <c r="DEY191" s="59"/>
      <c r="DEZ191" s="59"/>
      <c r="DFA191" s="59"/>
      <c r="DFB191" s="59"/>
      <c r="DFC191" s="59"/>
      <c r="DFD191" s="59"/>
      <c r="DFE191" s="59"/>
      <c r="DFF191" s="59"/>
      <c r="DFG191" s="59"/>
      <c r="DFL191" s="59"/>
      <c r="DFQ191" s="59"/>
      <c r="DGI191" s="322"/>
      <c r="DGJ191" s="59"/>
      <c r="DGK191" s="59"/>
      <c r="DGL191" s="59"/>
      <c r="DGM191" s="59"/>
      <c r="DGN191" s="59"/>
      <c r="DGO191" s="59"/>
      <c r="DGP191" s="59"/>
      <c r="DGQ191" s="59"/>
      <c r="DGR191" s="59"/>
      <c r="DGS191" s="59"/>
      <c r="DGX191" s="59"/>
      <c r="DHC191" s="59"/>
      <c r="DHU191" s="322"/>
      <c r="DHV191" s="59"/>
      <c r="DHW191" s="59"/>
      <c r="DHX191" s="59"/>
      <c r="DHY191" s="59"/>
      <c r="DHZ191" s="59"/>
      <c r="DIA191" s="59"/>
      <c r="DIB191" s="59"/>
      <c r="DIC191" s="59"/>
      <c r="DID191" s="59"/>
      <c r="DIE191" s="59"/>
      <c r="DIJ191" s="59"/>
      <c r="DIO191" s="59"/>
      <c r="DJG191" s="322"/>
      <c r="DJH191" s="59"/>
      <c r="DJI191" s="59"/>
      <c r="DJJ191" s="59"/>
      <c r="DJK191" s="59"/>
      <c r="DJL191" s="59"/>
      <c r="DJM191" s="59"/>
      <c r="DJN191" s="59"/>
      <c r="DJO191" s="59"/>
      <c r="DJP191" s="59"/>
      <c r="DJQ191" s="59"/>
      <c r="DJV191" s="59"/>
      <c r="DKA191" s="59"/>
      <c r="DKS191" s="322"/>
      <c r="DKT191" s="59"/>
      <c r="DKU191" s="59"/>
      <c r="DKV191" s="59"/>
      <c r="DKW191" s="59"/>
      <c r="DKX191" s="59"/>
      <c r="DKY191" s="59"/>
      <c r="DKZ191" s="59"/>
      <c r="DLA191" s="59"/>
      <c r="DLB191" s="59"/>
      <c r="DLC191" s="59"/>
      <c r="DLH191" s="59"/>
      <c r="DLM191" s="59"/>
      <c r="DME191" s="322"/>
      <c r="DMF191" s="59"/>
      <c r="DMG191" s="59"/>
      <c r="DMH191" s="59"/>
      <c r="DMI191" s="59"/>
      <c r="DMJ191" s="59"/>
      <c r="DMK191" s="59"/>
      <c r="DML191" s="59"/>
      <c r="DMM191" s="59"/>
      <c r="DMN191" s="59"/>
      <c r="DMO191" s="59"/>
      <c r="DMT191" s="59"/>
      <c r="DMY191" s="59"/>
      <c r="DNQ191" s="322"/>
      <c r="DNR191" s="59"/>
      <c r="DNS191" s="59"/>
      <c r="DNT191" s="59"/>
      <c r="DNU191" s="59"/>
      <c r="DNV191" s="59"/>
      <c r="DNW191" s="59"/>
      <c r="DNX191" s="59"/>
      <c r="DNY191" s="59"/>
      <c r="DNZ191" s="59"/>
      <c r="DOA191" s="59"/>
      <c r="DOF191" s="59"/>
      <c r="DOK191" s="59"/>
      <c r="DPC191" s="322"/>
      <c r="DPD191" s="59"/>
      <c r="DPE191" s="59"/>
      <c r="DPF191" s="59"/>
      <c r="DPG191" s="59"/>
      <c r="DPH191" s="59"/>
      <c r="DPI191" s="59"/>
      <c r="DPJ191" s="59"/>
      <c r="DPK191" s="59"/>
      <c r="DPL191" s="59"/>
      <c r="DPM191" s="59"/>
      <c r="DPR191" s="59"/>
      <c r="DPW191" s="59"/>
      <c r="DQO191" s="322"/>
      <c r="DQP191" s="59"/>
      <c r="DQQ191" s="59"/>
      <c r="DQR191" s="59"/>
      <c r="DQS191" s="59"/>
      <c r="DQT191" s="59"/>
      <c r="DQU191" s="59"/>
      <c r="DQV191" s="59"/>
      <c r="DQW191" s="59"/>
      <c r="DQX191" s="59"/>
      <c r="DQY191" s="59"/>
      <c r="DRD191" s="59"/>
      <c r="DRI191" s="59"/>
      <c r="DSA191" s="322"/>
      <c r="DSB191" s="59"/>
      <c r="DSC191" s="59"/>
      <c r="DSD191" s="59"/>
      <c r="DSE191" s="59"/>
      <c r="DSF191" s="59"/>
      <c r="DSG191" s="59"/>
      <c r="DSH191" s="59"/>
      <c r="DSI191" s="59"/>
      <c r="DSJ191" s="59"/>
      <c r="DSK191" s="59"/>
      <c r="DSP191" s="59"/>
      <c r="DSU191" s="59"/>
      <c r="DTM191" s="322"/>
      <c r="DTN191" s="59"/>
      <c r="DTO191" s="59"/>
      <c r="DTP191" s="59"/>
      <c r="DTQ191" s="59"/>
      <c r="DTR191" s="59"/>
      <c r="DTS191" s="59"/>
      <c r="DTT191" s="59"/>
      <c r="DTU191" s="59"/>
      <c r="DTV191" s="59"/>
      <c r="DTW191" s="59"/>
      <c r="DUB191" s="59"/>
      <c r="DUG191" s="59"/>
      <c r="DUY191" s="322"/>
      <c r="DUZ191" s="59"/>
      <c r="DVA191" s="59"/>
      <c r="DVB191" s="59"/>
      <c r="DVC191" s="59"/>
      <c r="DVD191" s="59"/>
      <c r="DVE191" s="59"/>
      <c r="DVF191" s="59"/>
      <c r="DVG191" s="59"/>
      <c r="DVH191" s="59"/>
      <c r="DVI191" s="59"/>
      <c r="DVN191" s="59"/>
      <c r="DVS191" s="59"/>
      <c r="DWK191" s="322"/>
      <c r="DWL191" s="59"/>
      <c r="DWM191" s="59"/>
      <c r="DWN191" s="59"/>
      <c r="DWO191" s="59"/>
      <c r="DWP191" s="59"/>
      <c r="DWQ191" s="59"/>
      <c r="DWR191" s="59"/>
      <c r="DWS191" s="59"/>
      <c r="DWT191" s="59"/>
      <c r="DWU191" s="59"/>
      <c r="DWZ191" s="59"/>
      <c r="DXE191" s="59"/>
      <c r="DXW191" s="322"/>
      <c r="DXX191" s="59"/>
      <c r="DXY191" s="59"/>
      <c r="DXZ191" s="59"/>
      <c r="DYA191" s="59"/>
      <c r="DYB191" s="59"/>
      <c r="DYC191" s="59"/>
      <c r="DYD191" s="59"/>
      <c r="DYE191" s="59"/>
      <c r="DYF191" s="59"/>
      <c r="DYG191" s="59"/>
      <c r="DYL191" s="59"/>
      <c r="DYQ191" s="59"/>
      <c r="DZI191" s="322"/>
      <c r="DZJ191" s="59"/>
      <c r="DZK191" s="59"/>
      <c r="DZL191" s="59"/>
      <c r="DZM191" s="59"/>
      <c r="DZN191" s="59"/>
      <c r="DZO191" s="59"/>
      <c r="DZP191" s="59"/>
      <c r="DZQ191" s="59"/>
      <c r="DZR191" s="59"/>
      <c r="DZS191" s="59"/>
      <c r="DZX191" s="59"/>
      <c r="EAC191" s="59"/>
      <c r="EAU191" s="322"/>
      <c r="EAV191" s="59"/>
      <c r="EAW191" s="59"/>
      <c r="EAX191" s="59"/>
      <c r="EAY191" s="59"/>
      <c r="EAZ191" s="59"/>
      <c r="EBA191" s="59"/>
      <c r="EBB191" s="59"/>
      <c r="EBC191" s="59"/>
      <c r="EBD191" s="59"/>
      <c r="EBE191" s="59"/>
      <c r="EBJ191" s="59"/>
      <c r="EBO191" s="59"/>
      <c r="ECG191" s="322"/>
      <c r="ECH191" s="59"/>
      <c r="ECI191" s="59"/>
      <c r="ECJ191" s="59"/>
      <c r="ECK191" s="59"/>
      <c r="ECL191" s="59"/>
      <c r="ECM191" s="59"/>
      <c r="ECN191" s="59"/>
      <c r="ECO191" s="59"/>
      <c r="ECP191" s="59"/>
      <c r="ECQ191" s="59"/>
      <c r="ECV191" s="59"/>
      <c r="EDA191" s="59"/>
      <c r="EDS191" s="322"/>
      <c r="EDT191" s="59"/>
      <c r="EDU191" s="59"/>
      <c r="EDV191" s="59"/>
      <c r="EDW191" s="59"/>
      <c r="EDX191" s="59"/>
      <c r="EDY191" s="59"/>
      <c r="EDZ191" s="59"/>
      <c r="EEA191" s="59"/>
      <c r="EEB191" s="59"/>
      <c r="EEC191" s="59"/>
      <c r="EEH191" s="59"/>
      <c r="EEM191" s="59"/>
      <c r="EFE191" s="322"/>
      <c r="EFF191" s="59"/>
      <c r="EFG191" s="59"/>
      <c r="EFH191" s="59"/>
      <c r="EFI191" s="59"/>
      <c r="EFJ191" s="59"/>
      <c r="EFK191" s="59"/>
      <c r="EFL191" s="59"/>
      <c r="EFM191" s="59"/>
      <c r="EFN191" s="59"/>
      <c r="EFO191" s="59"/>
      <c r="EFT191" s="59"/>
      <c r="EFY191" s="59"/>
      <c r="EGQ191" s="322"/>
      <c r="EGR191" s="59"/>
      <c r="EGS191" s="59"/>
      <c r="EGT191" s="59"/>
      <c r="EGU191" s="59"/>
      <c r="EGV191" s="59"/>
      <c r="EGW191" s="59"/>
      <c r="EGX191" s="59"/>
      <c r="EGY191" s="59"/>
      <c r="EGZ191" s="59"/>
      <c r="EHA191" s="59"/>
      <c r="EHF191" s="59"/>
      <c r="EHK191" s="59"/>
      <c r="EIC191" s="322"/>
      <c r="EID191" s="59"/>
      <c r="EIE191" s="59"/>
      <c r="EIF191" s="59"/>
      <c r="EIG191" s="59"/>
      <c r="EIH191" s="59"/>
      <c r="EII191" s="59"/>
      <c r="EIJ191" s="59"/>
      <c r="EIK191" s="59"/>
      <c r="EIL191" s="59"/>
      <c r="EIM191" s="59"/>
      <c r="EIR191" s="59"/>
      <c r="EIW191" s="59"/>
      <c r="EJO191" s="322"/>
      <c r="EJP191" s="59"/>
      <c r="EJQ191" s="59"/>
      <c r="EJR191" s="59"/>
      <c r="EJS191" s="59"/>
      <c r="EJT191" s="59"/>
      <c r="EJU191" s="59"/>
      <c r="EJV191" s="59"/>
      <c r="EJW191" s="59"/>
      <c r="EJX191" s="59"/>
      <c r="EJY191" s="59"/>
      <c r="EKD191" s="59"/>
      <c r="EKI191" s="59"/>
      <c r="ELA191" s="322"/>
      <c r="ELB191" s="59"/>
      <c r="ELC191" s="59"/>
      <c r="ELD191" s="59"/>
      <c r="ELE191" s="59"/>
      <c r="ELF191" s="59"/>
      <c r="ELG191" s="59"/>
      <c r="ELH191" s="59"/>
      <c r="ELI191" s="59"/>
      <c r="ELJ191" s="59"/>
      <c r="ELK191" s="59"/>
      <c r="ELP191" s="59"/>
      <c r="ELU191" s="59"/>
      <c r="EMM191" s="322"/>
      <c r="EMN191" s="59"/>
      <c r="EMO191" s="59"/>
      <c r="EMP191" s="59"/>
      <c r="EMQ191" s="59"/>
      <c r="EMR191" s="59"/>
      <c r="EMS191" s="59"/>
      <c r="EMT191" s="59"/>
      <c r="EMU191" s="59"/>
      <c r="EMV191" s="59"/>
      <c r="EMW191" s="59"/>
      <c r="ENB191" s="59"/>
      <c r="ENG191" s="59"/>
      <c r="ENY191" s="322"/>
      <c r="ENZ191" s="59"/>
      <c r="EOA191" s="59"/>
      <c r="EOB191" s="59"/>
      <c r="EOC191" s="59"/>
      <c r="EOD191" s="59"/>
      <c r="EOE191" s="59"/>
      <c r="EOF191" s="59"/>
      <c r="EOG191" s="59"/>
      <c r="EOH191" s="59"/>
      <c r="EOI191" s="59"/>
      <c r="EON191" s="59"/>
      <c r="EOS191" s="59"/>
      <c r="EPK191" s="322"/>
      <c r="EPL191" s="59"/>
      <c r="EPM191" s="59"/>
      <c r="EPN191" s="59"/>
      <c r="EPO191" s="59"/>
      <c r="EPP191" s="59"/>
      <c r="EPQ191" s="59"/>
      <c r="EPR191" s="59"/>
      <c r="EPS191" s="59"/>
      <c r="EPT191" s="59"/>
      <c r="EPU191" s="59"/>
      <c r="EPZ191" s="59"/>
      <c r="EQE191" s="59"/>
      <c r="EQW191" s="322"/>
      <c r="EQX191" s="59"/>
      <c r="EQY191" s="59"/>
      <c r="EQZ191" s="59"/>
      <c r="ERA191" s="59"/>
      <c r="ERB191" s="59"/>
      <c r="ERC191" s="59"/>
      <c r="ERD191" s="59"/>
      <c r="ERE191" s="59"/>
      <c r="ERF191" s="59"/>
      <c r="ERG191" s="59"/>
      <c r="ERL191" s="59"/>
      <c r="ERQ191" s="59"/>
      <c r="ESI191" s="322"/>
      <c r="ESJ191" s="59"/>
      <c r="ESK191" s="59"/>
      <c r="ESL191" s="59"/>
      <c r="ESM191" s="59"/>
      <c r="ESN191" s="59"/>
      <c r="ESO191" s="59"/>
      <c r="ESP191" s="59"/>
      <c r="ESQ191" s="59"/>
      <c r="ESR191" s="59"/>
      <c r="ESS191" s="59"/>
      <c r="ESX191" s="59"/>
      <c r="ETC191" s="59"/>
      <c r="ETU191" s="322"/>
      <c r="ETV191" s="59"/>
      <c r="ETW191" s="59"/>
      <c r="ETX191" s="59"/>
      <c r="ETY191" s="59"/>
      <c r="ETZ191" s="59"/>
      <c r="EUA191" s="59"/>
      <c r="EUB191" s="59"/>
      <c r="EUC191" s="59"/>
      <c r="EUD191" s="59"/>
      <c r="EUE191" s="59"/>
      <c r="EUJ191" s="59"/>
      <c r="EUO191" s="59"/>
      <c r="EVG191" s="322"/>
      <c r="EVH191" s="59"/>
      <c r="EVI191" s="59"/>
      <c r="EVJ191" s="59"/>
      <c r="EVK191" s="59"/>
      <c r="EVL191" s="59"/>
      <c r="EVM191" s="59"/>
      <c r="EVN191" s="59"/>
      <c r="EVO191" s="59"/>
      <c r="EVP191" s="59"/>
      <c r="EVQ191" s="59"/>
      <c r="EVV191" s="59"/>
      <c r="EWA191" s="59"/>
      <c r="EWS191" s="322"/>
      <c r="EWT191" s="59"/>
      <c r="EWU191" s="59"/>
      <c r="EWV191" s="59"/>
      <c r="EWW191" s="59"/>
      <c r="EWX191" s="59"/>
      <c r="EWY191" s="59"/>
      <c r="EWZ191" s="59"/>
      <c r="EXA191" s="59"/>
      <c r="EXB191" s="59"/>
      <c r="EXC191" s="59"/>
      <c r="EXH191" s="59"/>
      <c r="EXM191" s="59"/>
      <c r="EYE191" s="322"/>
      <c r="EYF191" s="59"/>
      <c r="EYG191" s="59"/>
      <c r="EYH191" s="59"/>
      <c r="EYI191" s="59"/>
      <c r="EYJ191" s="59"/>
      <c r="EYK191" s="59"/>
      <c r="EYL191" s="59"/>
      <c r="EYM191" s="59"/>
      <c r="EYN191" s="59"/>
      <c r="EYO191" s="59"/>
      <c r="EYT191" s="59"/>
      <c r="EYY191" s="59"/>
      <c r="EZQ191" s="322"/>
      <c r="EZR191" s="59"/>
      <c r="EZS191" s="59"/>
      <c r="EZT191" s="59"/>
      <c r="EZU191" s="59"/>
      <c r="EZV191" s="59"/>
      <c r="EZW191" s="59"/>
      <c r="EZX191" s="59"/>
      <c r="EZY191" s="59"/>
      <c r="EZZ191" s="59"/>
      <c r="FAA191" s="59"/>
      <c r="FAF191" s="59"/>
      <c r="FAK191" s="59"/>
      <c r="FBC191" s="322"/>
      <c r="FBD191" s="59"/>
      <c r="FBE191" s="59"/>
      <c r="FBF191" s="59"/>
      <c r="FBG191" s="59"/>
      <c r="FBH191" s="59"/>
      <c r="FBI191" s="59"/>
      <c r="FBJ191" s="59"/>
      <c r="FBK191" s="59"/>
      <c r="FBL191" s="59"/>
      <c r="FBM191" s="59"/>
      <c r="FBR191" s="59"/>
      <c r="FBW191" s="59"/>
      <c r="FCO191" s="322"/>
      <c r="FCP191" s="59"/>
      <c r="FCQ191" s="59"/>
      <c r="FCR191" s="59"/>
      <c r="FCS191" s="59"/>
      <c r="FCT191" s="59"/>
      <c r="FCU191" s="59"/>
      <c r="FCV191" s="59"/>
      <c r="FCW191" s="59"/>
      <c r="FCX191" s="59"/>
      <c r="FCY191" s="59"/>
      <c r="FDD191" s="59"/>
      <c r="FDI191" s="59"/>
      <c r="FEA191" s="322"/>
      <c r="FEB191" s="59"/>
      <c r="FEC191" s="59"/>
      <c r="FED191" s="59"/>
      <c r="FEE191" s="59"/>
      <c r="FEF191" s="59"/>
      <c r="FEG191" s="59"/>
      <c r="FEH191" s="59"/>
      <c r="FEI191" s="59"/>
      <c r="FEJ191" s="59"/>
      <c r="FEK191" s="59"/>
      <c r="FEP191" s="59"/>
      <c r="FEU191" s="59"/>
      <c r="FFM191" s="322"/>
      <c r="FFN191" s="59"/>
      <c r="FFO191" s="59"/>
      <c r="FFP191" s="59"/>
      <c r="FFQ191" s="59"/>
      <c r="FFR191" s="59"/>
      <c r="FFS191" s="59"/>
      <c r="FFT191" s="59"/>
      <c r="FFU191" s="59"/>
      <c r="FFV191" s="59"/>
      <c r="FFW191" s="59"/>
      <c r="FGB191" s="59"/>
      <c r="FGG191" s="59"/>
      <c r="FGY191" s="322"/>
      <c r="FGZ191" s="59"/>
      <c r="FHA191" s="59"/>
      <c r="FHB191" s="59"/>
      <c r="FHC191" s="59"/>
      <c r="FHD191" s="59"/>
      <c r="FHE191" s="59"/>
      <c r="FHF191" s="59"/>
      <c r="FHG191" s="59"/>
      <c r="FHH191" s="59"/>
      <c r="FHI191" s="59"/>
      <c r="FHN191" s="59"/>
      <c r="FHS191" s="59"/>
      <c r="FIK191" s="322"/>
      <c r="FIL191" s="59"/>
      <c r="FIM191" s="59"/>
      <c r="FIN191" s="59"/>
      <c r="FIO191" s="59"/>
      <c r="FIP191" s="59"/>
      <c r="FIQ191" s="59"/>
      <c r="FIR191" s="59"/>
      <c r="FIS191" s="59"/>
      <c r="FIT191" s="59"/>
      <c r="FIU191" s="59"/>
      <c r="FIZ191" s="59"/>
      <c r="FJE191" s="59"/>
      <c r="FJW191" s="322"/>
      <c r="FJX191" s="59"/>
      <c r="FJY191" s="59"/>
      <c r="FJZ191" s="59"/>
      <c r="FKA191" s="59"/>
      <c r="FKB191" s="59"/>
      <c r="FKC191" s="59"/>
      <c r="FKD191" s="59"/>
      <c r="FKE191" s="59"/>
      <c r="FKF191" s="59"/>
      <c r="FKG191" s="59"/>
      <c r="FKL191" s="59"/>
      <c r="FKQ191" s="59"/>
      <c r="FLI191" s="322"/>
      <c r="FLJ191" s="59"/>
      <c r="FLK191" s="59"/>
      <c r="FLL191" s="59"/>
      <c r="FLM191" s="59"/>
      <c r="FLN191" s="59"/>
      <c r="FLO191" s="59"/>
      <c r="FLP191" s="59"/>
      <c r="FLQ191" s="59"/>
      <c r="FLR191" s="59"/>
      <c r="FLS191" s="59"/>
      <c r="FLX191" s="59"/>
      <c r="FMC191" s="59"/>
      <c r="FMU191" s="322"/>
      <c r="FMV191" s="59"/>
      <c r="FMW191" s="59"/>
      <c r="FMX191" s="59"/>
      <c r="FMY191" s="59"/>
      <c r="FMZ191" s="59"/>
      <c r="FNA191" s="59"/>
      <c r="FNB191" s="59"/>
      <c r="FNC191" s="59"/>
      <c r="FND191" s="59"/>
      <c r="FNE191" s="59"/>
      <c r="FNJ191" s="59"/>
      <c r="FNO191" s="59"/>
      <c r="FOG191" s="322"/>
      <c r="FOH191" s="59"/>
      <c r="FOI191" s="59"/>
      <c r="FOJ191" s="59"/>
      <c r="FOK191" s="59"/>
      <c r="FOL191" s="59"/>
      <c r="FOM191" s="59"/>
      <c r="FON191" s="59"/>
      <c r="FOO191" s="59"/>
      <c r="FOP191" s="59"/>
      <c r="FOQ191" s="59"/>
      <c r="FOV191" s="59"/>
      <c r="FPA191" s="59"/>
      <c r="FPS191" s="322"/>
      <c r="FPT191" s="59"/>
      <c r="FPU191" s="59"/>
      <c r="FPV191" s="59"/>
      <c r="FPW191" s="59"/>
      <c r="FPX191" s="59"/>
      <c r="FPY191" s="59"/>
      <c r="FPZ191" s="59"/>
      <c r="FQA191" s="59"/>
      <c r="FQB191" s="59"/>
      <c r="FQC191" s="59"/>
      <c r="FQH191" s="59"/>
      <c r="FQM191" s="59"/>
      <c r="FRE191" s="322"/>
      <c r="FRF191" s="59"/>
      <c r="FRG191" s="59"/>
      <c r="FRH191" s="59"/>
      <c r="FRI191" s="59"/>
      <c r="FRJ191" s="59"/>
      <c r="FRK191" s="59"/>
      <c r="FRL191" s="59"/>
      <c r="FRM191" s="59"/>
      <c r="FRN191" s="59"/>
      <c r="FRO191" s="59"/>
      <c r="FRT191" s="59"/>
      <c r="FRY191" s="59"/>
      <c r="FSQ191" s="322"/>
      <c r="FSR191" s="59"/>
      <c r="FSS191" s="59"/>
      <c r="FST191" s="59"/>
      <c r="FSU191" s="59"/>
      <c r="FSV191" s="59"/>
      <c r="FSW191" s="59"/>
      <c r="FSX191" s="59"/>
      <c r="FSY191" s="59"/>
      <c r="FSZ191" s="59"/>
      <c r="FTA191" s="59"/>
      <c r="FTF191" s="59"/>
      <c r="FTK191" s="59"/>
      <c r="FUC191" s="322"/>
      <c r="FUD191" s="59"/>
      <c r="FUE191" s="59"/>
      <c r="FUF191" s="59"/>
      <c r="FUG191" s="59"/>
      <c r="FUH191" s="59"/>
      <c r="FUI191" s="59"/>
      <c r="FUJ191" s="59"/>
      <c r="FUK191" s="59"/>
      <c r="FUL191" s="59"/>
      <c r="FUM191" s="59"/>
      <c r="FUR191" s="59"/>
      <c r="FUW191" s="59"/>
      <c r="FVO191" s="322"/>
      <c r="FVP191" s="59"/>
      <c r="FVQ191" s="59"/>
      <c r="FVR191" s="59"/>
      <c r="FVS191" s="59"/>
      <c r="FVT191" s="59"/>
      <c r="FVU191" s="59"/>
      <c r="FVV191" s="59"/>
      <c r="FVW191" s="59"/>
      <c r="FVX191" s="59"/>
      <c r="FVY191" s="59"/>
      <c r="FWD191" s="59"/>
      <c r="FWI191" s="59"/>
      <c r="FXA191" s="322"/>
      <c r="FXB191" s="59"/>
      <c r="FXC191" s="59"/>
      <c r="FXD191" s="59"/>
      <c r="FXE191" s="59"/>
      <c r="FXF191" s="59"/>
      <c r="FXG191" s="59"/>
      <c r="FXH191" s="59"/>
      <c r="FXI191" s="59"/>
      <c r="FXJ191" s="59"/>
      <c r="FXK191" s="59"/>
      <c r="FXP191" s="59"/>
      <c r="FXU191" s="59"/>
      <c r="FYM191" s="322"/>
      <c r="FYN191" s="59"/>
      <c r="FYO191" s="59"/>
      <c r="FYP191" s="59"/>
      <c r="FYQ191" s="59"/>
      <c r="FYR191" s="59"/>
      <c r="FYS191" s="59"/>
      <c r="FYT191" s="59"/>
      <c r="FYU191" s="59"/>
      <c r="FYV191" s="59"/>
      <c r="FYW191" s="59"/>
      <c r="FZB191" s="59"/>
      <c r="FZG191" s="59"/>
      <c r="FZY191" s="322"/>
      <c r="FZZ191" s="59"/>
      <c r="GAA191" s="59"/>
      <c r="GAB191" s="59"/>
      <c r="GAC191" s="59"/>
      <c r="GAD191" s="59"/>
      <c r="GAE191" s="59"/>
      <c r="GAF191" s="59"/>
      <c r="GAG191" s="59"/>
      <c r="GAH191" s="59"/>
      <c r="GAI191" s="59"/>
      <c r="GAN191" s="59"/>
      <c r="GAS191" s="59"/>
      <c r="GBK191" s="322"/>
      <c r="GBL191" s="59"/>
      <c r="GBM191" s="59"/>
      <c r="GBN191" s="59"/>
      <c r="GBO191" s="59"/>
      <c r="GBP191" s="59"/>
      <c r="GBQ191" s="59"/>
      <c r="GBR191" s="59"/>
      <c r="GBS191" s="59"/>
      <c r="GBT191" s="59"/>
      <c r="GBU191" s="59"/>
      <c r="GBZ191" s="59"/>
      <c r="GCE191" s="59"/>
      <c r="GCW191" s="322"/>
      <c r="GCX191" s="59"/>
      <c r="GCY191" s="59"/>
      <c r="GCZ191" s="59"/>
      <c r="GDA191" s="59"/>
      <c r="GDB191" s="59"/>
      <c r="GDC191" s="59"/>
      <c r="GDD191" s="59"/>
      <c r="GDE191" s="59"/>
      <c r="GDF191" s="59"/>
      <c r="GDG191" s="59"/>
      <c r="GDL191" s="59"/>
      <c r="GDQ191" s="59"/>
      <c r="GEI191" s="322"/>
      <c r="GEJ191" s="59"/>
      <c r="GEK191" s="59"/>
      <c r="GEL191" s="59"/>
      <c r="GEM191" s="59"/>
      <c r="GEN191" s="59"/>
      <c r="GEO191" s="59"/>
      <c r="GEP191" s="59"/>
      <c r="GEQ191" s="59"/>
      <c r="GER191" s="59"/>
      <c r="GES191" s="59"/>
      <c r="GEX191" s="59"/>
      <c r="GFC191" s="59"/>
      <c r="GFU191" s="322"/>
      <c r="GFV191" s="59"/>
      <c r="GFW191" s="59"/>
      <c r="GFX191" s="59"/>
      <c r="GFY191" s="59"/>
      <c r="GFZ191" s="59"/>
      <c r="GGA191" s="59"/>
      <c r="GGB191" s="59"/>
      <c r="GGC191" s="59"/>
      <c r="GGD191" s="59"/>
      <c r="GGE191" s="59"/>
      <c r="GGJ191" s="59"/>
      <c r="GGO191" s="59"/>
      <c r="GHG191" s="322"/>
      <c r="GHH191" s="59"/>
      <c r="GHI191" s="59"/>
      <c r="GHJ191" s="59"/>
      <c r="GHK191" s="59"/>
      <c r="GHL191" s="59"/>
      <c r="GHM191" s="59"/>
      <c r="GHN191" s="59"/>
      <c r="GHO191" s="59"/>
      <c r="GHP191" s="59"/>
      <c r="GHQ191" s="59"/>
      <c r="GHV191" s="59"/>
      <c r="GIA191" s="59"/>
      <c r="GIS191" s="322"/>
      <c r="GIT191" s="59"/>
      <c r="GIU191" s="59"/>
      <c r="GIV191" s="59"/>
      <c r="GIW191" s="59"/>
      <c r="GIX191" s="59"/>
      <c r="GIY191" s="59"/>
      <c r="GIZ191" s="59"/>
      <c r="GJA191" s="59"/>
      <c r="GJB191" s="59"/>
      <c r="GJC191" s="59"/>
      <c r="GJH191" s="59"/>
      <c r="GJM191" s="59"/>
      <c r="GKE191" s="322"/>
      <c r="GKF191" s="59"/>
      <c r="GKG191" s="59"/>
      <c r="GKH191" s="59"/>
      <c r="GKI191" s="59"/>
      <c r="GKJ191" s="59"/>
      <c r="GKK191" s="59"/>
      <c r="GKL191" s="59"/>
      <c r="GKM191" s="59"/>
      <c r="GKN191" s="59"/>
      <c r="GKO191" s="59"/>
      <c r="GKT191" s="59"/>
      <c r="GKY191" s="59"/>
      <c r="GLQ191" s="322"/>
      <c r="GLR191" s="59"/>
      <c r="GLS191" s="59"/>
      <c r="GLT191" s="59"/>
      <c r="GLU191" s="59"/>
      <c r="GLV191" s="59"/>
      <c r="GLW191" s="59"/>
      <c r="GLX191" s="59"/>
      <c r="GLY191" s="59"/>
      <c r="GLZ191" s="59"/>
      <c r="GMA191" s="59"/>
      <c r="GMF191" s="59"/>
      <c r="GMK191" s="59"/>
      <c r="GNC191" s="322"/>
      <c r="GND191" s="59"/>
      <c r="GNE191" s="59"/>
      <c r="GNF191" s="59"/>
      <c r="GNG191" s="59"/>
      <c r="GNH191" s="59"/>
      <c r="GNI191" s="59"/>
      <c r="GNJ191" s="59"/>
      <c r="GNK191" s="59"/>
      <c r="GNL191" s="59"/>
      <c r="GNM191" s="59"/>
      <c r="GNR191" s="59"/>
      <c r="GNW191" s="59"/>
      <c r="GOO191" s="322"/>
      <c r="GOP191" s="59"/>
      <c r="GOQ191" s="59"/>
      <c r="GOR191" s="59"/>
      <c r="GOS191" s="59"/>
      <c r="GOT191" s="59"/>
      <c r="GOU191" s="59"/>
      <c r="GOV191" s="59"/>
      <c r="GOW191" s="59"/>
      <c r="GOX191" s="59"/>
      <c r="GOY191" s="59"/>
      <c r="GPD191" s="59"/>
      <c r="GPI191" s="59"/>
      <c r="GQA191" s="322"/>
      <c r="GQB191" s="59"/>
      <c r="GQC191" s="59"/>
      <c r="GQD191" s="59"/>
      <c r="GQE191" s="59"/>
      <c r="GQF191" s="59"/>
      <c r="GQG191" s="59"/>
      <c r="GQH191" s="59"/>
      <c r="GQI191" s="59"/>
      <c r="GQJ191" s="59"/>
      <c r="GQK191" s="59"/>
      <c r="GQP191" s="59"/>
      <c r="GQU191" s="59"/>
      <c r="GRM191" s="322"/>
      <c r="GRN191" s="59"/>
      <c r="GRO191" s="59"/>
      <c r="GRP191" s="59"/>
      <c r="GRQ191" s="59"/>
      <c r="GRR191" s="59"/>
      <c r="GRS191" s="59"/>
      <c r="GRT191" s="59"/>
      <c r="GRU191" s="59"/>
      <c r="GRV191" s="59"/>
      <c r="GRW191" s="59"/>
      <c r="GSB191" s="59"/>
      <c r="GSG191" s="59"/>
      <c r="GSY191" s="322"/>
      <c r="GSZ191" s="59"/>
      <c r="GTA191" s="59"/>
      <c r="GTB191" s="59"/>
      <c r="GTC191" s="59"/>
      <c r="GTD191" s="59"/>
      <c r="GTE191" s="59"/>
      <c r="GTF191" s="59"/>
      <c r="GTG191" s="59"/>
      <c r="GTH191" s="59"/>
      <c r="GTI191" s="59"/>
      <c r="GTN191" s="59"/>
      <c r="GTS191" s="59"/>
      <c r="GUK191" s="322"/>
      <c r="GUL191" s="59"/>
      <c r="GUM191" s="59"/>
      <c r="GUN191" s="59"/>
      <c r="GUO191" s="59"/>
      <c r="GUP191" s="59"/>
      <c r="GUQ191" s="59"/>
      <c r="GUR191" s="59"/>
      <c r="GUS191" s="59"/>
      <c r="GUT191" s="59"/>
      <c r="GUU191" s="59"/>
      <c r="GUZ191" s="59"/>
      <c r="GVE191" s="59"/>
      <c r="GVW191" s="322"/>
      <c r="GVX191" s="59"/>
      <c r="GVY191" s="59"/>
      <c r="GVZ191" s="59"/>
      <c r="GWA191" s="59"/>
      <c r="GWB191" s="59"/>
      <c r="GWC191" s="59"/>
      <c r="GWD191" s="59"/>
      <c r="GWE191" s="59"/>
      <c r="GWF191" s="59"/>
      <c r="GWG191" s="59"/>
      <c r="GWL191" s="59"/>
      <c r="GWQ191" s="59"/>
      <c r="GXI191" s="322"/>
      <c r="GXJ191" s="59"/>
      <c r="GXK191" s="59"/>
      <c r="GXL191" s="59"/>
      <c r="GXM191" s="59"/>
      <c r="GXN191" s="59"/>
      <c r="GXO191" s="59"/>
      <c r="GXP191" s="59"/>
      <c r="GXQ191" s="59"/>
      <c r="GXR191" s="59"/>
      <c r="GXS191" s="59"/>
      <c r="GXX191" s="59"/>
      <c r="GYC191" s="59"/>
      <c r="GYU191" s="322"/>
      <c r="GYV191" s="59"/>
      <c r="GYW191" s="59"/>
      <c r="GYX191" s="59"/>
      <c r="GYY191" s="59"/>
      <c r="GYZ191" s="59"/>
      <c r="GZA191" s="59"/>
      <c r="GZB191" s="59"/>
      <c r="GZC191" s="59"/>
      <c r="GZD191" s="59"/>
      <c r="GZE191" s="59"/>
      <c r="GZJ191" s="59"/>
      <c r="GZO191" s="59"/>
      <c r="HAG191" s="322"/>
      <c r="HAH191" s="59"/>
      <c r="HAI191" s="59"/>
      <c r="HAJ191" s="59"/>
      <c r="HAK191" s="59"/>
      <c r="HAL191" s="59"/>
      <c r="HAM191" s="59"/>
      <c r="HAN191" s="59"/>
      <c r="HAO191" s="59"/>
      <c r="HAP191" s="59"/>
      <c r="HAQ191" s="59"/>
      <c r="HAV191" s="59"/>
      <c r="HBA191" s="59"/>
      <c r="HBS191" s="322"/>
      <c r="HBT191" s="59"/>
      <c r="HBU191" s="59"/>
      <c r="HBV191" s="59"/>
      <c r="HBW191" s="59"/>
      <c r="HBX191" s="59"/>
      <c r="HBY191" s="59"/>
      <c r="HBZ191" s="59"/>
      <c r="HCA191" s="59"/>
      <c r="HCB191" s="59"/>
      <c r="HCC191" s="59"/>
      <c r="HCH191" s="59"/>
      <c r="HCM191" s="59"/>
      <c r="HDE191" s="322"/>
      <c r="HDF191" s="59"/>
      <c r="HDG191" s="59"/>
      <c r="HDH191" s="59"/>
      <c r="HDI191" s="59"/>
      <c r="HDJ191" s="59"/>
      <c r="HDK191" s="59"/>
      <c r="HDL191" s="59"/>
      <c r="HDM191" s="59"/>
      <c r="HDN191" s="59"/>
      <c r="HDO191" s="59"/>
      <c r="HDT191" s="59"/>
      <c r="HDY191" s="59"/>
      <c r="HEQ191" s="322"/>
      <c r="HER191" s="59"/>
      <c r="HES191" s="59"/>
      <c r="HET191" s="59"/>
      <c r="HEU191" s="59"/>
      <c r="HEV191" s="59"/>
      <c r="HEW191" s="59"/>
      <c r="HEX191" s="59"/>
      <c r="HEY191" s="59"/>
      <c r="HEZ191" s="59"/>
      <c r="HFA191" s="59"/>
      <c r="HFF191" s="59"/>
      <c r="HFK191" s="59"/>
      <c r="HGC191" s="322"/>
      <c r="HGD191" s="59"/>
      <c r="HGE191" s="59"/>
      <c r="HGF191" s="59"/>
      <c r="HGG191" s="59"/>
      <c r="HGH191" s="59"/>
      <c r="HGI191" s="59"/>
      <c r="HGJ191" s="59"/>
      <c r="HGK191" s="59"/>
      <c r="HGL191" s="59"/>
      <c r="HGM191" s="59"/>
      <c r="HGR191" s="59"/>
      <c r="HGW191" s="59"/>
      <c r="HHO191" s="322"/>
      <c r="HHP191" s="59"/>
      <c r="HHQ191" s="59"/>
      <c r="HHR191" s="59"/>
      <c r="HHS191" s="59"/>
      <c r="HHT191" s="59"/>
      <c r="HHU191" s="59"/>
      <c r="HHV191" s="59"/>
      <c r="HHW191" s="59"/>
      <c r="HHX191" s="59"/>
      <c r="HHY191" s="59"/>
      <c r="HID191" s="59"/>
      <c r="HII191" s="59"/>
      <c r="HJA191" s="322"/>
      <c r="HJB191" s="59"/>
      <c r="HJC191" s="59"/>
      <c r="HJD191" s="59"/>
      <c r="HJE191" s="59"/>
      <c r="HJF191" s="59"/>
      <c r="HJG191" s="59"/>
      <c r="HJH191" s="59"/>
      <c r="HJI191" s="59"/>
      <c r="HJJ191" s="59"/>
      <c r="HJK191" s="59"/>
      <c r="HJP191" s="59"/>
      <c r="HJU191" s="59"/>
      <c r="HKM191" s="322"/>
      <c r="HKN191" s="59"/>
      <c r="HKO191" s="59"/>
      <c r="HKP191" s="59"/>
      <c r="HKQ191" s="59"/>
      <c r="HKR191" s="59"/>
      <c r="HKS191" s="59"/>
      <c r="HKT191" s="59"/>
      <c r="HKU191" s="59"/>
      <c r="HKV191" s="59"/>
      <c r="HKW191" s="59"/>
      <c r="HLB191" s="59"/>
      <c r="HLG191" s="59"/>
      <c r="HLY191" s="322"/>
      <c r="HLZ191" s="59"/>
      <c r="HMA191" s="59"/>
      <c r="HMB191" s="59"/>
      <c r="HMC191" s="59"/>
      <c r="HMD191" s="59"/>
      <c r="HME191" s="59"/>
      <c r="HMF191" s="59"/>
      <c r="HMG191" s="59"/>
      <c r="HMH191" s="59"/>
      <c r="HMI191" s="59"/>
      <c r="HMN191" s="59"/>
      <c r="HMS191" s="59"/>
      <c r="HNK191" s="322"/>
      <c r="HNL191" s="59"/>
      <c r="HNM191" s="59"/>
      <c r="HNN191" s="59"/>
      <c r="HNO191" s="59"/>
      <c r="HNP191" s="59"/>
      <c r="HNQ191" s="59"/>
      <c r="HNR191" s="59"/>
      <c r="HNS191" s="59"/>
      <c r="HNT191" s="59"/>
      <c r="HNU191" s="59"/>
      <c r="HNZ191" s="59"/>
      <c r="HOE191" s="59"/>
      <c r="HOW191" s="322"/>
      <c r="HOX191" s="59"/>
      <c r="HOY191" s="59"/>
      <c r="HOZ191" s="59"/>
      <c r="HPA191" s="59"/>
      <c r="HPB191" s="59"/>
      <c r="HPC191" s="59"/>
      <c r="HPD191" s="59"/>
      <c r="HPE191" s="59"/>
      <c r="HPF191" s="59"/>
      <c r="HPG191" s="59"/>
      <c r="HPL191" s="59"/>
      <c r="HPQ191" s="59"/>
      <c r="HQI191" s="322"/>
      <c r="HQJ191" s="59"/>
      <c r="HQK191" s="59"/>
      <c r="HQL191" s="59"/>
      <c r="HQM191" s="59"/>
      <c r="HQN191" s="59"/>
      <c r="HQO191" s="59"/>
      <c r="HQP191" s="59"/>
      <c r="HQQ191" s="59"/>
      <c r="HQR191" s="59"/>
      <c r="HQS191" s="59"/>
      <c r="HQX191" s="59"/>
      <c r="HRC191" s="59"/>
      <c r="HRU191" s="322"/>
      <c r="HRV191" s="59"/>
      <c r="HRW191" s="59"/>
      <c r="HRX191" s="59"/>
      <c r="HRY191" s="59"/>
      <c r="HRZ191" s="59"/>
      <c r="HSA191" s="59"/>
      <c r="HSB191" s="59"/>
      <c r="HSC191" s="59"/>
      <c r="HSD191" s="59"/>
      <c r="HSE191" s="59"/>
      <c r="HSJ191" s="59"/>
      <c r="HSO191" s="59"/>
      <c r="HTG191" s="322"/>
      <c r="HTH191" s="59"/>
      <c r="HTI191" s="59"/>
      <c r="HTJ191" s="59"/>
      <c r="HTK191" s="59"/>
      <c r="HTL191" s="59"/>
      <c r="HTM191" s="59"/>
      <c r="HTN191" s="59"/>
      <c r="HTO191" s="59"/>
      <c r="HTP191" s="59"/>
      <c r="HTQ191" s="59"/>
      <c r="HTV191" s="59"/>
      <c r="HUA191" s="59"/>
      <c r="HUS191" s="322"/>
      <c r="HUT191" s="59"/>
      <c r="HUU191" s="59"/>
      <c r="HUV191" s="59"/>
      <c r="HUW191" s="59"/>
      <c r="HUX191" s="59"/>
      <c r="HUY191" s="59"/>
      <c r="HUZ191" s="59"/>
      <c r="HVA191" s="59"/>
      <c r="HVB191" s="59"/>
      <c r="HVC191" s="59"/>
      <c r="HVH191" s="59"/>
      <c r="HVM191" s="59"/>
      <c r="HWE191" s="322"/>
      <c r="HWF191" s="59"/>
      <c r="HWG191" s="59"/>
      <c r="HWH191" s="59"/>
      <c r="HWI191" s="59"/>
      <c r="HWJ191" s="59"/>
      <c r="HWK191" s="59"/>
      <c r="HWL191" s="59"/>
      <c r="HWM191" s="59"/>
      <c r="HWN191" s="59"/>
      <c r="HWO191" s="59"/>
      <c r="HWT191" s="59"/>
      <c r="HWY191" s="59"/>
      <c r="HXQ191" s="322"/>
      <c r="HXR191" s="59"/>
      <c r="HXS191" s="59"/>
      <c r="HXT191" s="59"/>
      <c r="HXU191" s="59"/>
      <c r="HXV191" s="59"/>
      <c r="HXW191" s="59"/>
      <c r="HXX191" s="59"/>
      <c r="HXY191" s="59"/>
      <c r="HXZ191" s="59"/>
      <c r="HYA191" s="59"/>
      <c r="HYF191" s="59"/>
      <c r="HYK191" s="59"/>
      <c r="HZC191" s="322"/>
      <c r="HZD191" s="59"/>
      <c r="HZE191" s="59"/>
      <c r="HZF191" s="59"/>
      <c r="HZG191" s="59"/>
      <c r="HZH191" s="59"/>
      <c r="HZI191" s="59"/>
      <c r="HZJ191" s="59"/>
      <c r="HZK191" s="59"/>
      <c r="HZL191" s="59"/>
      <c r="HZM191" s="59"/>
      <c r="HZR191" s="59"/>
      <c r="HZW191" s="59"/>
      <c r="IAO191" s="322"/>
      <c r="IAP191" s="59"/>
      <c r="IAQ191" s="59"/>
      <c r="IAR191" s="59"/>
      <c r="IAS191" s="59"/>
      <c r="IAT191" s="59"/>
      <c r="IAU191" s="59"/>
      <c r="IAV191" s="59"/>
      <c r="IAW191" s="59"/>
      <c r="IAX191" s="59"/>
      <c r="IAY191" s="59"/>
      <c r="IBD191" s="59"/>
      <c r="IBI191" s="59"/>
      <c r="ICA191" s="322"/>
      <c r="ICB191" s="59"/>
      <c r="ICC191" s="59"/>
      <c r="ICD191" s="59"/>
      <c r="ICE191" s="59"/>
      <c r="ICF191" s="59"/>
      <c r="ICG191" s="59"/>
      <c r="ICH191" s="59"/>
      <c r="ICI191" s="59"/>
      <c r="ICJ191" s="59"/>
      <c r="ICK191" s="59"/>
      <c r="ICP191" s="59"/>
      <c r="ICU191" s="59"/>
      <c r="IDM191" s="322"/>
      <c r="IDN191" s="59"/>
      <c r="IDO191" s="59"/>
      <c r="IDP191" s="59"/>
      <c r="IDQ191" s="59"/>
      <c r="IDR191" s="59"/>
      <c r="IDS191" s="59"/>
      <c r="IDT191" s="59"/>
      <c r="IDU191" s="59"/>
      <c r="IDV191" s="59"/>
      <c r="IDW191" s="59"/>
      <c r="IEB191" s="59"/>
      <c r="IEG191" s="59"/>
      <c r="IEY191" s="322"/>
      <c r="IEZ191" s="59"/>
      <c r="IFA191" s="59"/>
      <c r="IFB191" s="59"/>
      <c r="IFC191" s="59"/>
      <c r="IFD191" s="59"/>
      <c r="IFE191" s="59"/>
      <c r="IFF191" s="59"/>
      <c r="IFG191" s="59"/>
      <c r="IFH191" s="59"/>
      <c r="IFI191" s="59"/>
      <c r="IFN191" s="59"/>
      <c r="IFS191" s="59"/>
      <c r="IGK191" s="322"/>
      <c r="IGL191" s="59"/>
      <c r="IGM191" s="59"/>
      <c r="IGN191" s="59"/>
      <c r="IGO191" s="59"/>
      <c r="IGP191" s="59"/>
      <c r="IGQ191" s="59"/>
      <c r="IGR191" s="59"/>
      <c r="IGS191" s="59"/>
      <c r="IGT191" s="59"/>
      <c r="IGU191" s="59"/>
      <c r="IGZ191" s="59"/>
      <c r="IHE191" s="59"/>
      <c r="IHW191" s="322"/>
      <c r="IHX191" s="59"/>
      <c r="IHY191" s="59"/>
      <c r="IHZ191" s="59"/>
      <c r="IIA191" s="59"/>
      <c r="IIB191" s="59"/>
      <c r="IIC191" s="59"/>
      <c r="IID191" s="59"/>
      <c r="IIE191" s="59"/>
      <c r="IIF191" s="59"/>
      <c r="IIG191" s="59"/>
      <c r="IIL191" s="59"/>
      <c r="IIQ191" s="59"/>
      <c r="IJI191" s="322"/>
      <c r="IJJ191" s="59"/>
      <c r="IJK191" s="59"/>
      <c r="IJL191" s="59"/>
      <c r="IJM191" s="59"/>
      <c r="IJN191" s="59"/>
      <c r="IJO191" s="59"/>
      <c r="IJP191" s="59"/>
      <c r="IJQ191" s="59"/>
      <c r="IJR191" s="59"/>
      <c r="IJS191" s="59"/>
      <c r="IJX191" s="59"/>
      <c r="IKC191" s="59"/>
      <c r="IKU191" s="322"/>
      <c r="IKV191" s="59"/>
      <c r="IKW191" s="59"/>
      <c r="IKX191" s="59"/>
      <c r="IKY191" s="59"/>
      <c r="IKZ191" s="59"/>
      <c r="ILA191" s="59"/>
      <c r="ILB191" s="59"/>
      <c r="ILC191" s="59"/>
      <c r="ILD191" s="59"/>
      <c r="ILE191" s="59"/>
      <c r="ILJ191" s="59"/>
      <c r="ILO191" s="59"/>
      <c r="IMG191" s="322"/>
      <c r="IMH191" s="59"/>
      <c r="IMI191" s="59"/>
      <c r="IMJ191" s="59"/>
      <c r="IMK191" s="59"/>
      <c r="IML191" s="59"/>
      <c r="IMM191" s="59"/>
      <c r="IMN191" s="59"/>
      <c r="IMO191" s="59"/>
      <c r="IMP191" s="59"/>
      <c r="IMQ191" s="59"/>
      <c r="IMV191" s="59"/>
      <c r="INA191" s="59"/>
      <c r="INS191" s="322"/>
      <c r="INT191" s="59"/>
      <c r="INU191" s="59"/>
      <c r="INV191" s="59"/>
      <c r="INW191" s="59"/>
      <c r="INX191" s="59"/>
      <c r="INY191" s="59"/>
      <c r="INZ191" s="59"/>
      <c r="IOA191" s="59"/>
      <c r="IOB191" s="59"/>
      <c r="IOC191" s="59"/>
      <c r="IOH191" s="59"/>
      <c r="IOM191" s="59"/>
      <c r="IPE191" s="322"/>
      <c r="IPF191" s="59"/>
      <c r="IPG191" s="59"/>
      <c r="IPH191" s="59"/>
      <c r="IPI191" s="59"/>
      <c r="IPJ191" s="59"/>
      <c r="IPK191" s="59"/>
      <c r="IPL191" s="59"/>
      <c r="IPM191" s="59"/>
      <c r="IPN191" s="59"/>
      <c r="IPO191" s="59"/>
      <c r="IPT191" s="59"/>
      <c r="IPY191" s="59"/>
      <c r="IQQ191" s="322"/>
      <c r="IQR191" s="59"/>
      <c r="IQS191" s="59"/>
      <c r="IQT191" s="59"/>
      <c r="IQU191" s="59"/>
      <c r="IQV191" s="59"/>
      <c r="IQW191" s="59"/>
      <c r="IQX191" s="59"/>
      <c r="IQY191" s="59"/>
      <c r="IQZ191" s="59"/>
      <c r="IRA191" s="59"/>
      <c r="IRF191" s="59"/>
      <c r="IRK191" s="59"/>
      <c r="ISC191" s="322"/>
      <c r="ISD191" s="59"/>
      <c r="ISE191" s="59"/>
      <c r="ISF191" s="59"/>
      <c r="ISG191" s="59"/>
      <c r="ISH191" s="59"/>
      <c r="ISI191" s="59"/>
      <c r="ISJ191" s="59"/>
      <c r="ISK191" s="59"/>
      <c r="ISL191" s="59"/>
      <c r="ISM191" s="59"/>
      <c r="ISR191" s="59"/>
      <c r="ISW191" s="59"/>
      <c r="ITO191" s="322"/>
      <c r="ITP191" s="59"/>
      <c r="ITQ191" s="59"/>
      <c r="ITR191" s="59"/>
      <c r="ITS191" s="59"/>
      <c r="ITT191" s="59"/>
      <c r="ITU191" s="59"/>
      <c r="ITV191" s="59"/>
      <c r="ITW191" s="59"/>
      <c r="ITX191" s="59"/>
      <c r="ITY191" s="59"/>
      <c r="IUD191" s="59"/>
      <c r="IUI191" s="59"/>
      <c r="IVA191" s="322"/>
      <c r="IVB191" s="59"/>
      <c r="IVC191" s="59"/>
      <c r="IVD191" s="59"/>
      <c r="IVE191" s="59"/>
      <c r="IVF191" s="59"/>
      <c r="IVG191" s="59"/>
      <c r="IVH191" s="59"/>
      <c r="IVI191" s="59"/>
      <c r="IVJ191" s="59"/>
      <c r="IVK191" s="59"/>
      <c r="IVP191" s="59"/>
      <c r="IVU191" s="59"/>
      <c r="IWM191" s="322"/>
      <c r="IWN191" s="59"/>
      <c r="IWO191" s="59"/>
      <c r="IWP191" s="59"/>
      <c r="IWQ191" s="59"/>
      <c r="IWR191" s="59"/>
      <c r="IWS191" s="59"/>
      <c r="IWT191" s="59"/>
      <c r="IWU191" s="59"/>
      <c r="IWV191" s="59"/>
      <c r="IWW191" s="59"/>
      <c r="IXB191" s="59"/>
      <c r="IXG191" s="59"/>
      <c r="IXY191" s="322"/>
      <c r="IXZ191" s="59"/>
      <c r="IYA191" s="59"/>
      <c r="IYB191" s="59"/>
      <c r="IYC191" s="59"/>
      <c r="IYD191" s="59"/>
      <c r="IYE191" s="59"/>
      <c r="IYF191" s="59"/>
      <c r="IYG191" s="59"/>
      <c r="IYH191" s="59"/>
      <c r="IYI191" s="59"/>
      <c r="IYN191" s="59"/>
      <c r="IYS191" s="59"/>
      <c r="IZK191" s="322"/>
      <c r="IZL191" s="59"/>
      <c r="IZM191" s="59"/>
      <c r="IZN191" s="59"/>
      <c r="IZO191" s="59"/>
      <c r="IZP191" s="59"/>
      <c r="IZQ191" s="59"/>
      <c r="IZR191" s="59"/>
      <c r="IZS191" s="59"/>
      <c r="IZT191" s="59"/>
      <c r="IZU191" s="59"/>
      <c r="IZZ191" s="59"/>
      <c r="JAE191" s="59"/>
      <c r="JAW191" s="322"/>
      <c r="JAX191" s="59"/>
      <c r="JAY191" s="59"/>
      <c r="JAZ191" s="59"/>
      <c r="JBA191" s="59"/>
      <c r="JBB191" s="59"/>
      <c r="JBC191" s="59"/>
      <c r="JBD191" s="59"/>
      <c r="JBE191" s="59"/>
      <c r="JBF191" s="59"/>
      <c r="JBG191" s="59"/>
      <c r="JBL191" s="59"/>
      <c r="JBQ191" s="59"/>
      <c r="JCI191" s="322"/>
      <c r="JCJ191" s="59"/>
      <c r="JCK191" s="59"/>
      <c r="JCL191" s="59"/>
      <c r="JCM191" s="59"/>
      <c r="JCN191" s="59"/>
      <c r="JCO191" s="59"/>
      <c r="JCP191" s="59"/>
      <c r="JCQ191" s="59"/>
      <c r="JCR191" s="59"/>
      <c r="JCS191" s="59"/>
      <c r="JCX191" s="59"/>
      <c r="JDC191" s="59"/>
      <c r="JDU191" s="322"/>
      <c r="JDV191" s="59"/>
      <c r="JDW191" s="59"/>
      <c r="JDX191" s="59"/>
      <c r="JDY191" s="59"/>
      <c r="JDZ191" s="59"/>
      <c r="JEA191" s="59"/>
      <c r="JEB191" s="59"/>
      <c r="JEC191" s="59"/>
      <c r="JED191" s="59"/>
      <c r="JEE191" s="59"/>
      <c r="JEJ191" s="59"/>
      <c r="JEO191" s="59"/>
      <c r="JFG191" s="322"/>
      <c r="JFH191" s="59"/>
      <c r="JFI191" s="59"/>
      <c r="JFJ191" s="59"/>
      <c r="JFK191" s="59"/>
      <c r="JFL191" s="59"/>
      <c r="JFM191" s="59"/>
      <c r="JFN191" s="59"/>
      <c r="JFO191" s="59"/>
      <c r="JFP191" s="59"/>
      <c r="JFQ191" s="59"/>
      <c r="JFV191" s="59"/>
      <c r="JGA191" s="59"/>
      <c r="JGS191" s="322"/>
      <c r="JGT191" s="59"/>
      <c r="JGU191" s="59"/>
      <c r="JGV191" s="59"/>
      <c r="JGW191" s="59"/>
      <c r="JGX191" s="59"/>
      <c r="JGY191" s="59"/>
      <c r="JGZ191" s="59"/>
      <c r="JHA191" s="59"/>
      <c r="JHB191" s="59"/>
      <c r="JHC191" s="59"/>
      <c r="JHH191" s="59"/>
      <c r="JHM191" s="59"/>
      <c r="JIE191" s="322"/>
      <c r="JIF191" s="59"/>
      <c r="JIG191" s="59"/>
      <c r="JIH191" s="59"/>
      <c r="JII191" s="59"/>
      <c r="JIJ191" s="59"/>
      <c r="JIK191" s="59"/>
      <c r="JIL191" s="59"/>
      <c r="JIM191" s="59"/>
      <c r="JIN191" s="59"/>
      <c r="JIO191" s="59"/>
      <c r="JIT191" s="59"/>
      <c r="JIY191" s="59"/>
      <c r="JJQ191" s="322"/>
      <c r="JJR191" s="59"/>
      <c r="JJS191" s="59"/>
      <c r="JJT191" s="59"/>
      <c r="JJU191" s="59"/>
      <c r="JJV191" s="59"/>
      <c r="JJW191" s="59"/>
      <c r="JJX191" s="59"/>
      <c r="JJY191" s="59"/>
      <c r="JJZ191" s="59"/>
      <c r="JKA191" s="59"/>
      <c r="JKF191" s="59"/>
      <c r="JKK191" s="59"/>
      <c r="JLC191" s="322"/>
      <c r="JLD191" s="59"/>
      <c r="JLE191" s="59"/>
      <c r="JLF191" s="59"/>
      <c r="JLG191" s="59"/>
      <c r="JLH191" s="59"/>
      <c r="JLI191" s="59"/>
      <c r="JLJ191" s="59"/>
      <c r="JLK191" s="59"/>
      <c r="JLL191" s="59"/>
      <c r="JLM191" s="59"/>
      <c r="JLR191" s="59"/>
      <c r="JLW191" s="59"/>
      <c r="JMO191" s="322"/>
      <c r="JMP191" s="59"/>
      <c r="JMQ191" s="59"/>
      <c r="JMR191" s="59"/>
      <c r="JMS191" s="59"/>
      <c r="JMT191" s="59"/>
      <c r="JMU191" s="59"/>
      <c r="JMV191" s="59"/>
      <c r="JMW191" s="59"/>
      <c r="JMX191" s="59"/>
      <c r="JMY191" s="59"/>
      <c r="JND191" s="59"/>
      <c r="JNI191" s="59"/>
      <c r="JOA191" s="322"/>
      <c r="JOB191" s="59"/>
      <c r="JOC191" s="59"/>
      <c r="JOD191" s="59"/>
      <c r="JOE191" s="59"/>
      <c r="JOF191" s="59"/>
      <c r="JOG191" s="59"/>
      <c r="JOH191" s="59"/>
      <c r="JOI191" s="59"/>
      <c r="JOJ191" s="59"/>
      <c r="JOK191" s="59"/>
      <c r="JOP191" s="59"/>
      <c r="JOU191" s="59"/>
      <c r="JPM191" s="322"/>
      <c r="JPN191" s="59"/>
      <c r="JPO191" s="59"/>
      <c r="JPP191" s="59"/>
      <c r="JPQ191" s="59"/>
      <c r="JPR191" s="59"/>
      <c r="JPS191" s="59"/>
      <c r="JPT191" s="59"/>
      <c r="JPU191" s="59"/>
      <c r="JPV191" s="59"/>
      <c r="JPW191" s="59"/>
      <c r="JQB191" s="59"/>
      <c r="JQG191" s="59"/>
      <c r="JQY191" s="322"/>
      <c r="JQZ191" s="59"/>
      <c r="JRA191" s="59"/>
      <c r="JRB191" s="59"/>
      <c r="JRC191" s="59"/>
      <c r="JRD191" s="59"/>
      <c r="JRE191" s="59"/>
      <c r="JRF191" s="59"/>
      <c r="JRG191" s="59"/>
      <c r="JRH191" s="59"/>
      <c r="JRI191" s="59"/>
      <c r="JRN191" s="59"/>
      <c r="JRS191" s="59"/>
      <c r="JSK191" s="322"/>
      <c r="JSL191" s="59"/>
      <c r="JSM191" s="59"/>
      <c r="JSN191" s="59"/>
      <c r="JSO191" s="59"/>
      <c r="JSP191" s="59"/>
      <c r="JSQ191" s="59"/>
      <c r="JSR191" s="59"/>
      <c r="JSS191" s="59"/>
      <c r="JST191" s="59"/>
      <c r="JSU191" s="59"/>
      <c r="JSZ191" s="59"/>
      <c r="JTE191" s="59"/>
      <c r="JTW191" s="322"/>
      <c r="JTX191" s="59"/>
      <c r="JTY191" s="59"/>
      <c r="JTZ191" s="59"/>
      <c r="JUA191" s="59"/>
      <c r="JUB191" s="59"/>
      <c r="JUC191" s="59"/>
      <c r="JUD191" s="59"/>
      <c r="JUE191" s="59"/>
      <c r="JUF191" s="59"/>
      <c r="JUG191" s="59"/>
      <c r="JUL191" s="59"/>
      <c r="JUQ191" s="59"/>
      <c r="JVI191" s="322"/>
      <c r="JVJ191" s="59"/>
      <c r="JVK191" s="59"/>
      <c r="JVL191" s="59"/>
      <c r="JVM191" s="59"/>
      <c r="JVN191" s="59"/>
      <c r="JVO191" s="59"/>
      <c r="JVP191" s="59"/>
      <c r="JVQ191" s="59"/>
      <c r="JVR191" s="59"/>
      <c r="JVS191" s="59"/>
      <c r="JVX191" s="59"/>
      <c r="JWC191" s="59"/>
      <c r="JWU191" s="322"/>
      <c r="JWV191" s="59"/>
      <c r="JWW191" s="59"/>
      <c r="JWX191" s="59"/>
      <c r="JWY191" s="59"/>
      <c r="JWZ191" s="59"/>
      <c r="JXA191" s="59"/>
      <c r="JXB191" s="59"/>
      <c r="JXC191" s="59"/>
      <c r="JXD191" s="59"/>
      <c r="JXE191" s="59"/>
      <c r="JXJ191" s="59"/>
      <c r="JXO191" s="59"/>
      <c r="JYG191" s="322"/>
      <c r="JYH191" s="59"/>
      <c r="JYI191" s="59"/>
      <c r="JYJ191" s="59"/>
      <c r="JYK191" s="59"/>
      <c r="JYL191" s="59"/>
      <c r="JYM191" s="59"/>
      <c r="JYN191" s="59"/>
      <c r="JYO191" s="59"/>
      <c r="JYP191" s="59"/>
      <c r="JYQ191" s="59"/>
      <c r="JYV191" s="59"/>
      <c r="JZA191" s="59"/>
      <c r="JZS191" s="322"/>
      <c r="JZT191" s="59"/>
      <c r="JZU191" s="59"/>
      <c r="JZV191" s="59"/>
      <c r="JZW191" s="59"/>
      <c r="JZX191" s="59"/>
      <c r="JZY191" s="59"/>
      <c r="JZZ191" s="59"/>
      <c r="KAA191" s="59"/>
      <c r="KAB191" s="59"/>
      <c r="KAC191" s="59"/>
      <c r="KAH191" s="59"/>
      <c r="KAM191" s="59"/>
      <c r="KBE191" s="322"/>
      <c r="KBF191" s="59"/>
      <c r="KBG191" s="59"/>
      <c r="KBH191" s="59"/>
      <c r="KBI191" s="59"/>
      <c r="KBJ191" s="59"/>
      <c r="KBK191" s="59"/>
      <c r="KBL191" s="59"/>
      <c r="KBM191" s="59"/>
      <c r="KBN191" s="59"/>
      <c r="KBO191" s="59"/>
      <c r="KBT191" s="59"/>
      <c r="KBY191" s="59"/>
      <c r="KCQ191" s="322"/>
      <c r="KCR191" s="59"/>
      <c r="KCS191" s="59"/>
      <c r="KCT191" s="59"/>
      <c r="KCU191" s="59"/>
      <c r="KCV191" s="59"/>
      <c r="KCW191" s="59"/>
      <c r="KCX191" s="59"/>
      <c r="KCY191" s="59"/>
      <c r="KCZ191" s="59"/>
      <c r="KDA191" s="59"/>
      <c r="KDF191" s="59"/>
      <c r="KDK191" s="59"/>
      <c r="KEC191" s="322"/>
      <c r="KED191" s="59"/>
      <c r="KEE191" s="59"/>
      <c r="KEF191" s="59"/>
      <c r="KEG191" s="59"/>
      <c r="KEH191" s="59"/>
      <c r="KEI191" s="59"/>
      <c r="KEJ191" s="59"/>
      <c r="KEK191" s="59"/>
      <c r="KEL191" s="59"/>
      <c r="KEM191" s="59"/>
      <c r="KER191" s="59"/>
      <c r="KEW191" s="59"/>
      <c r="KFO191" s="322"/>
      <c r="KFP191" s="59"/>
      <c r="KFQ191" s="59"/>
      <c r="KFR191" s="59"/>
      <c r="KFS191" s="59"/>
      <c r="KFT191" s="59"/>
      <c r="KFU191" s="59"/>
      <c r="KFV191" s="59"/>
      <c r="KFW191" s="59"/>
      <c r="KFX191" s="59"/>
      <c r="KFY191" s="59"/>
      <c r="KGD191" s="59"/>
      <c r="KGI191" s="59"/>
      <c r="KHA191" s="322"/>
      <c r="KHB191" s="59"/>
      <c r="KHC191" s="59"/>
      <c r="KHD191" s="59"/>
      <c r="KHE191" s="59"/>
      <c r="KHF191" s="59"/>
      <c r="KHG191" s="59"/>
      <c r="KHH191" s="59"/>
      <c r="KHI191" s="59"/>
      <c r="KHJ191" s="59"/>
      <c r="KHK191" s="59"/>
      <c r="KHP191" s="59"/>
      <c r="KHU191" s="59"/>
      <c r="KIM191" s="322"/>
      <c r="KIN191" s="59"/>
      <c r="KIO191" s="59"/>
      <c r="KIP191" s="59"/>
      <c r="KIQ191" s="59"/>
      <c r="KIR191" s="59"/>
      <c r="KIS191" s="59"/>
      <c r="KIT191" s="59"/>
      <c r="KIU191" s="59"/>
      <c r="KIV191" s="59"/>
      <c r="KIW191" s="59"/>
      <c r="KJB191" s="59"/>
      <c r="KJG191" s="59"/>
      <c r="KJY191" s="322"/>
      <c r="KJZ191" s="59"/>
      <c r="KKA191" s="59"/>
      <c r="KKB191" s="59"/>
      <c r="KKC191" s="59"/>
      <c r="KKD191" s="59"/>
      <c r="KKE191" s="59"/>
      <c r="KKF191" s="59"/>
      <c r="KKG191" s="59"/>
      <c r="KKH191" s="59"/>
      <c r="KKI191" s="59"/>
      <c r="KKN191" s="59"/>
      <c r="KKS191" s="59"/>
      <c r="KLK191" s="322"/>
      <c r="KLL191" s="59"/>
      <c r="KLM191" s="59"/>
      <c r="KLN191" s="59"/>
      <c r="KLO191" s="59"/>
      <c r="KLP191" s="59"/>
      <c r="KLQ191" s="59"/>
      <c r="KLR191" s="59"/>
      <c r="KLS191" s="59"/>
      <c r="KLT191" s="59"/>
      <c r="KLU191" s="59"/>
      <c r="KLZ191" s="59"/>
      <c r="KME191" s="59"/>
      <c r="KMW191" s="322"/>
      <c r="KMX191" s="59"/>
      <c r="KMY191" s="59"/>
      <c r="KMZ191" s="59"/>
      <c r="KNA191" s="59"/>
      <c r="KNB191" s="59"/>
      <c r="KNC191" s="59"/>
      <c r="KND191" s="59"/>
      <c r="KNE191" s="59"/>
      <c r="KNF191" s="59"/>
      <c r="KNG191" s="59"/>
      <c r="KNL191" s="59"/>
      <c r="KNQ191" s="59"/>
      <c r="KOI191" s="322"/>
      <c r="KOJ191" s="59"/>
      <c r="KOK191" s="59"/>
      <c r="KOL191" s="59"/>
      <c r="KOM191" s="59"/>
      <c r="KON191" s="59"/>
      <c r="KOO191" s="59"/>
      <c r="KOP191" s="59"/>
      <c r="KOQ191" s="59"/>
      <c r="KOR191" s="59"/>
      <c r="KOS191" s="59"/>
      <c r="KOX191" s="59"/>
      <c r="KPC191" s="59"/>
      <c r="KPU191" s="322"/>
      <c r="KPV191" s="59"/>
      <c r="KPW191" s="59"/>
      <c r="KPX191" s="59"/>
      <c r="KPY191" s="59"/>
      <c r="KPZ191" s="59"/>
      <c r="KQA191" s="59"/>
      <c r="KQB191" s="59"/>
      <c r="KQC191" s="59"/>
      <c r="KQD191" s="59"/>
      <c r="KQE191" s="59"/>
      <c r="KQJ191" s="59"/>
      <c r="KQO191" s="59"/>
      <c r="KRG191" s="322"/>
      <c r="KRH191" s="59"/>
      <c r="KRI191" s="59"/>
      <c r="KRJ191" s="59"/>
      <c r="KRK191" s="59"/>
      <c r="KRL191" s="59"/>
      <c r="KRM191" s="59"/>
      <c r="KRN191" s="59"/>
      <c r="KRO191" s="59"/>
      <c r="KRP191" s="59"/>
      <c r="KRQ191" s="59"/>
      <c r="KRV191" s="59"/>
      <c r="KSA191" s="59"/>
      <c r="KSS191" s="322"/>
      <c r="KST191" s="59"/>
      <c r="KSU191" s="59"/>
      <c r="KSV191" s="59"/>
      <c r="KSW191" s="59"/>
      <c r="KSX191" s="59"/>
      <c r="KSY191" s="59"/>
      <c r="KSZ191" s="59"/>
      <c r="KTA191" s="59"/>
      <c r="KTB191" s="59"/>
      <c r="KTC191" s="59"/>
      <c r="KTH191" s="59"/>
      <c r="KTM191" s="59"/>
      <c r="KUE191" s="322"/>
      <c r="KUF191" s="59"/>
      <c r="KUG191" s="59"/>
      <c r="KUH191" s="59"/>
      <c r="KUI191" s="59"/>
      <c r="KUJ191" s="59"/>
      <c r="KUK191" s="59"/>
      <c r="KUL191" s="59"/>
      <c r="KUM191" s="59"/>
      <c r="KUN191" s="59"/>
      <c r="KUO191" s="59"/>
      <c r="KUT191" s="59"/>
      <c r="KUY191" s="59"/>
      <c r="KVQ191" s="322"/>
      <c r="KVR191" s="59"/>
      <c r="KVS191" s="59"/>
      <c r="KVT191" s="59"/>
      <c r="KVU191" s="59"/>
      <c r="KVV191" s="59"/>
      <c r="KVW191" s="59"/>
      <c r="KVX191" s="59"/>
      <c r="KVY191" s="59"/>
      <c r="KVZ191" s="59"/>
      <c r="KWA191" s="59"/>
      <c r="KWF191" s="59"/>
      <c r="KWK191" s="59"/>
      <c r="KXC191" s="322"/>
      <c r="KXD191" s="59"/>
      <c r="KXE191" s="59"/>
      <c r="KXF191" s="59"/>
      <c r="KXG191" s="59"/>
      <c r="KXH191" s="59"/>
      <c r="KXI191" s="59"/>
      <c r="KXJ191" s="59"/>
      <c r="KXK191" s="59"/>
      <c r="KXL191" s="59"/>
      <c r="KXM191" s="59"/>
      <c r="KXR191" s="59"/>
      <c r="KXW191" s="59"/>
      <c r="KYO191" s="322"/>
      <c r="KYP191" s="59"/>
      <c r="KYQ191" s="59"/>
      <c r="KYR191" s="59"/>
      <c r="KYS191" s="59"/>
      <c r="KYT191" s="59"/>
      <c r="KYU191" s="59"/>
      <c r="KYV191" s="59"/>
      <c r="KYW191" s="59"/>
      <c r="KYX191" s="59"/>
      <c r="KYY191" s="59"/>
      <c r="KZD191" s="59"/>
      <c r="KZI191" s="59"/>
      <c r="LAA191" s="322"/>
      <c r="LAB191" s="59"/>
      <c r="LAC191" s="59"/>
      <c r="LAD191" s="59"/>
      <c r="LAE191" s="59"/>
      <c r="LAF191" s="59"/>
      <c r="LAG191" s="59"/>
      <c r="LAH191" s="59"/>
      <c r="LAI191" s="59"/>
      <c r="LAJ191" s="59"/>
      <c r="LAK191" s="59"/>
      <c r="LAP191" s="59"/>
      <c r="LAU191" s="59"/>
      <c r="LBM191" s="322"/>
      <c r="LBN191" s="59"/>
      <c r="LBO191" s="59"/>
      <c r="LBP191" s="59"/>
      <c r="LBQ191" s="59"/>
      <c r="LBR191" s="59"/>
      <c r="LBS191" s="59"/>
      <c r="LBT191" s="59"/>
      <c r="LBU191" s="59"/>
      <c r="LBV191" s="59"/>
      <c r="LBW191" s="59"/>
      <c r="LCB191" s="59"/>
      <c r="LCG191" s="59"/>
      <c r="LCY191" s="322"/>
      <c r="LCZ191" s="59"/>
      <c r="LDA191" s="59"/>
      <c r="LDB191" s="59"/>
      <c r="LDC191" s="59"/>
      <c r="LDD191" s="59"/>
      <c r="LDE191" s="59"/>
      <c r="LDF191" s="59"/>
      <c r="LDG191" s="59"/>
      <c r="LDH191" s="59"/>
      <c r="LDI191" s="59"/>
      <c r="LDN191" s="59"/>
      <c r="LDS191" s="59"/>
      <c r="LEK191" s="322"/>
      <c r="LEL191" s="59"/>
      <c r="LEM191" s="59"/>
      <c r="LEN191" s="59"/>
      <c r="LEO191" s="59"/>
      <c r="LEP191" s="59"/>
      <c r="LEQ191" s="59"/>
      <c r="LER191" s="59"/>
      <c r="LES191" s="59"/>
      <c r="LET191" s="59"/>
      <c r="LEU191" s="59"/>
      <c r="LEZ191" s="59"/>
      <c r="LFE191" s="59"/>
      <c r="LFW191" s="322"/>
      <c r="LFX191" s="59"/>
      <c r="LFY191" s="59"/>
      <c r="LFZ191" s="59"/>
      <c r="LGA191" s="59"/>
      <c r="LGB191" s="59"/>
      <c r="LGC191" s="59"/>
      <c r="LGD191" s="59"/>
      <c r="LGE191" s="59"/>
      <c r="LGF191" s="59"/>
      <c r="LGG191" s="59"/>
      <c r="LGL191" s="59"/>
      <c r="LGQ191" s="59"/>
      <c r="LHI191" s="322"/>
      <c r="LHJ191" s="59"/>
      <c r="LHK191" s="59"/>
      <c r="LHL191" s="59"/>
      <c r="LHM191" s="59"/>
      <c r="LHN191" s="59"/>
      <c r="LHO191" s="59"/>
      <c r="LHP191" s="59"/>
      <c r="LHQ191" s="59"/>
      <c r="LHR191" s="59"/>
      <c r="LHS191" s="59"/>
      <c r="LHX191" s="59"/>
      <c r="LIC191" s="59"/>
      <c r="LIU191" s="322"/>
      <c r="LIV191" s="59"/>
      <c r="LIW191" s="59"/>
      <c r="LIX191" s="59"/>
      <c r="LIY191" s="59"/>
      <c r="LIZ191" s="59"/>
      <c r="LJA191" s="59"/>
      <c r="LJB191" s="59"/>
      <c r="LJC191" s="59"/>
      <c r="LJD191" s="59"/>
      <c r="LJE191" s="59"/>
      <c r="LJJ191" s="59"/>
      <c r="LJO191" s="59"/>
      <c r="LKG191" s="322"/>
      <c r="LKH191" s="59"/>
      <c r="LKI191" s="59"/>
      <c r="LKJ191" s="59"/>
      <c r="LKK191" s="59"/>
      <c r="LKL191" s="59"/>
      <c r="LKM191" s="59"/>
      <c r="LKN191" s="59"/>
      <c r="LKO191" s="59"/>
      <c r="LKP191" s="59"/>
      <c r="LKQ191" s="59"/>
      <c r="LKV191" s="59"/>
      <c r="LLA191" s="59"/>
      <c r="LLS191" s="322"/>
      <c r="LLT191" s="59"/>
      <c r="LLU191" s="59"/>
      <c r="LLV191" s="59"/>
      <c r="LLW191" s="59"/>
      <c r="LLX191" s="59"/>
      <c r="LLY191" s="59"/>
      <c r="LLZ191" s="59"/>
      <c r="LMA191" s="59"/>
      <c r="LMB191" s="59"/>
      <c r="LMC191" s="59"/>
      <c r="LMH191" s="59"/>
      <c r="LMM191" s="59"/>
      <c r="LNE191" s="322"/>
      <c r="LNF191" s="59"/>
      <c r="LNG191" s="59"/>
      <c r="LNH191" s="59"/>
      <c r="LNI191" s="59"/>
      <c r="LNJ191" s="59"/>
      <c r="LNK191" s="59"/>
      <c r="LNL191" s="59"/>
      <c r="LNM191" s="59"/>
      <c r="LNN191" s="59"/>
      <c r="LNO191" s="59"/>
      <c r="LNT191" s="59"/>
      <c r="LNY191" s="59"/>
      <c r="LOQ191" s="322"/>
      <c r="LOR191" s="59"/>
      <c r="LOS191" s="59"/>
      <c r="LOT191" s="59"/>
      <c r="LOU191" s="59"/>
      <c r="LOV191" s="59"/>
      <c r="LOW191" s="59"/>
      <c r="LOX191" s="59"/>
      <c r="LOY191" s="59"/>
      <c r="LOZ191" s="59"/>
      <c r="LPA191" s="59"/>
      <c r="LPF191" s="59"/>
      <c r="LPK191" s="59"/>
      <c r="LQC191" s="322"/>
      <c r="LQD191" s="59"/>
      <c r="LQE191" s="59"/>
      <c r="LQF191" s="59"/>
      <c r="LQG191" s="59"/>
      <c r="LQH191" s="59"/>
      <c r="LQI191" s="59"/>
      <c r="LQJ191" s="59"/>
      <c r="LQK191" s="59"/>
      <c r="LQL191" s="59"/>
      <c r="LQM191" s="59"/>
      <c r="LQR191" s="59"/>
      <c r="LQW191" s="59"/>
      <c r="LRO191" s="322"/>
      <c r="LRP191" s="59"/>
      <c r="LRQ191" s="59"/>
      <c r="LRR191" s="59"/>
      <c r="LRS191" s="59"/>
      <c r="LRT191" s="59"/>
      <c r="LRU191" s="59"/>
      <c r="LRV191" s="59"/>
      <c r="LRW191" s="59"/>
      <c r="LRX191" s="59"/>
      <c r="LRY191" s="59"/>
      <c r="LSD191" s="59"/>
      <c r="LSI191" s="59"/>
      <c r="LTA191" s="322"/>
      <c r="LTB191" s="59"/>
      <c r="LTC191" s="59"/>
      <c r="LTD191" s="59"/>
      <c r="LTE191" s="59"/>
      <c r="LTF191" s="59"/>
      <c r="LTG191" s="59"/>
      <c r="LTH191" s="59"/>
      <c r="LTI191" s="59"/>
      <c r="LTJ191" s="59"/>
      <c r="LTK191" s="59"/>
      <c r="LTP191" s="59"/>
      <c r="LTU191" s="59"/>
      <c r="LUM191" s="322"/>
      <c r="LUN191" s="59"/>
      <c r="LUO191" s="59"/>
      <c r="LUP191" s="59"/>
      <c r="LUQ191" s="59"/>
      <c r="LUR191" s="59"/>
      <c r="LUS191" s="59"/>
      <c r="LUT191" s="59"/>
      <c r="LUU191" s="59"/>
      <c r="LUV191" s="59"/>
      <c r="LUW191" s="59"/>
      <c r="LVB191" s="59"/>
      <c r="LVG191" s="59"/>
      <c r="LVY191" s="322"/>
      <c r="LVZ191" s="59"/>
      <c r="LWA191" s="59"/>
      <c r="LWB191" s="59"/>
      <c r="LWC191" s="59"/>
      <c r="LWD191" s="59"/>
      <c r="LWE191" s="59"/>
      <c r="LWF191" s="59"/>
      <c r="LWG191" s="59"/>
      <c r="LWH191" s="59"/>
      <c r="LWI191" s="59"/>
      <c r="LWN191" s="59"/>
      <c r="LWS191" s="59"/>
      <c r="LXK191" s="322"/>
      <c r="LXL191" s="59"/>
      <c r="LXM191" s="59"/>
      <c r="LXN191" s="59"/>
      <c r="LXO191" s="59"/>
      <c r="LXP191" s="59"/>
      <c r="LXQ191" s="59"/>
      <c r="LXR191" s="59"/>
      <c r="LXS191" s="59"/>
      <c r="LXT191" s="59"/>
      <c r="LXU191" s="59"/>
      <c r="LXZ191" s="59"/>
      <c r="LYE191" s="59"/>
      <c r="LYW191" s="322"/>
      <c r="LYX191" s="59"/>
      <c r="LYY191" s="59"/>
      <c r="LYZ191" s="59"/>
      <c r="LZA191" s="59"/>
      <c r="LZB191" s="59"/>
      <c r="LZC191" s="59"/>
      <c r="LZD191" s="59"/>
      <c r="LZE191" s="59"/>
      <c r="LZF191" s="59"/>
      <c r="LZG191" s="59"/>
      <c r="LZL191" s="59"/>
      <c r="LZQ191" s="59"/>
      <c r="MAI191" s="322"/>
      <c r="MAJ191" s="59"/>
      <c r="MAK191" s="59"/>
      <c r="MAL191" s="59"/>
      <c r="MAM191" s="59"/>
      <c r="MAN191" s="59"/>
      <c r="MAO191" s="59"/>
      <c r="MAP191" s="59"/>
      <c r="MAQ191" s="59"/>
      <c r="MAR191" s="59"/>
      <c r="MAS191" s="59"/>
      <c r="MAX191" s="59"/>
      <c r="MBC191" s="59"/>
      <c r="MBU191" s="322"/>
      <c r="MBV191" s="59"/>
      <c r="MBW191" s="59"/>
      <c r="MBX191" s="59"/>
      <c r="MBY191" s="59"/>
      <c r="MBZ191" s="59"/>
      <c r="MCA191" s="59"/>
      <c r="MCB191" s="59"/>
      <c r="MCC191" s="59"/>
      <c r="MCD191" s="59"/>
      <c r="MCE191" s="59"/>
      <c r="MCJ191" s="59"/>
      <c r="MCO191" s="59"/>
      <c r="MDG191" s="322"/>
      <c r="MDH191" s="59"/>
      <c r="MDI191" s="59"/>
      <c r="MDJ191" s="59"/>
      <c r="MDK191" s="59"/>
      <c r="MDL191" s="59"/>
      <c r="MDM191" s="59"/>
      <c r="MDN191" s="59"/>
      <c r="MDO191" s="59"/>
      <c r="MDP191" s="59"/>
      <c r="MDQ191" s="59"/>
      <c r="MDV191" s="59"/>
      <c r="MEA191" s="59"/>
      <c r="MES191" s="322"/>
      <c r="MET191" s="59"/>
      <c r="MEU191" s="59"/>
      <c r="MEV191" s="59"/>
      <c r="MEW191" s="59"/>
      <c r="MEX191" s="59"/>
      <c r="MEY191" s="59"/>
      <c r="MEZ191" s="59"/>
      <c r="MFA191" s="59"/>
      <c r="MFB191" s="59"/>
      <c r="MFC191" s="59"/>
      <c r="MFH191" s="59"/>
      <c r="MFM191" s="59"/>
      <c r="MGE191" s="322"/>
      <c r="MGF191" s="59"/>
      <c r="MGG191" s="59"/>
      <c r="MGH191" s="59"/>
      <c r="MGI191" s="59"/>
      <c r="MGJ191" s="59"/>
      <c r="MGK191" s="59"/>
      <c r="MGL191" s="59"/>
      <c r="MGM191" s="59"/>
      <c r="MGN191" s="59"/>
      <c r="MGO191" s="59"/>
      <c r="MGT191" s="59"/>
      <c r="MGY191" s="59"/>
      <c r="MHQ191" s="322"/>
      <c r="MHR191" s="59"/>
      <c r="MHS191" s="59"/>
      <c r="MHT191" s="59"/>
      <c r="MHU191" s="59"/>
      <c r="MHV191" s="59"/>
      <c r="MHW191" s="59"/>
      <c r="MHX191" s="59"/>
      <c r="MHY191" s="59"/>
      <c r="MHZ191" s="59"/>
      <c r="MIA191" s="59"/>
      <c r="MIF191" s="59"/>
      <c r="MIK191" s="59"/>
      <c r="MJC191" s="322"/>
      <c r="MJD191" s="59"/>
      <c r="MJE191" s="59"/>
      <c r="MJF191" s="59"/>
      <c r="MJG191" s="59"/>
      <c r="MJH191" s="59"/>
      <c r="MJI191" s="59"/>
      <c r="MJJ191" s="59"/>
      <c r="MJK191" s="59"/>
      <c r="MJL191" s="59"/>
      <c r="MJM191" s="59"/>
      <c r="MJR191" s="59"/>
      <c r="MJW191" s="59"/>
      <c r="MKO191" s="322"/>
      <c r="MKP191" s="59"/>
      <c r="MKQ191" s="59"/>
      <c r="MKR191" s="59"/>
      <c r="MKS191" s="59"/>
      <c r="MKT191" s="59"/>
      <c r="MKU191" s="59"/>
      <c r="MKV191" s="59"/>
      <c r="MKW191" s="59"/>
      <c r="MKX191" s="59"/>
      <c r="MKY191" s="59"/>
      <c r="MLD191" s="59"/>
      <c r="MLI191" s="59"/>
      <c r="MMA191" s="322"/>
      <c r="MMB191" s="59"/>
      <c r="MMC191" s="59"/>
      <c r="MMD191" s="59"/>
      <c r="MME191" s="59"/>
      <c r="MMF191" s="59"/>
      <c r="MMG191" s="59"/>
      <c r="MMH191" s="59"/>
      <c r="MMI191" s="59"/>
      <c r="MMJ191" s="59"/>
      <c r="MMK191" s="59"/>
      <c r="MMP191" s="59"/>
      <c r="MMU191" s="59"/>
      <c r="MNM191" s="322"/>
      <c r="MNN191" s="59"/>
      <c r="MNO191" s="59"/>
      <c r="MNP191" s="59"/>
      <c r="MNQ191" s="59"/>
      <c r="MNR191" s="59"/>
      <c r="MNS191" s="59"/>
      <c r="MNT191" s="59"/>
      <c r="MNU191" s="59"/>
      <c r="MNV191" s="59"/>
      <c r="MNW191" s="59"/>
      <c r="MOB191" s="59"/>
      <c r="MOG191" s="59"/>
      <c r="MOY191" s="322"/>
      <c r="MOZ191" s="59"/>
      <c r="MPA191" s="59"/>
      <c r="MPB191" s="59"/>
      <c r="MPC191" s="59"/>
      <c r="MPD191" s="59"/>
      <c r="MPE191" s="59"/>
      <c r="MPF191" s="59"/>
      <c r="MPG191" s="59"/>
      <c r="MPH191" s="59"/>
      <c r="MPI191" s="59"/>
      <c r="MPN191" s="59"/>
      <c r="MPS191" s="59"/>
      <c r="MQK191" s="322"/>
      <c r="MQL191" s="59"/>
      <c r="MQM191" s="59"/>
      <c r="MQN191" s="59"/>
      <c r="MQO191" s="59"/>
      <c r="MQP191" s="59"/>
      <c r="MQQ191" s="59"/>
      <c r="MQR191" s="59"/>
      <c r="MQS191" s="59"/>
      <c r="MQT191" s="59"/>
      <c r="MQU191" s="59"/>
      <c r="MQZ191" s="59"/>
      <c r="MRE191" s="59"/>
      <c r="MRW191" s="322"/>
      <c r="MRX191" s="59"/>
      <c r="MRY191" s="59"/>
      <c r="MRZ191" s="59"/>
      <c r="MSA191" s="59"/>
      <c r="MSB191" s="59"/>
      <c r="MSC191" s="59"/>
      <c r="MSD191" s="59"/>
      <c r="MSE191" s="59"/>
      <c r="MSF191" s="59"/>
      <c r="MSG191" s="59"/>
      <c r="MSL191" s="59"/>
      <c r="MSQ191" s="59"/>
      <c r="MTI191" s="322"/>
      <c r="MTJ191" s="59"/>
      <c r="MTK191" s="59"/>
      <c r="MTL191" s="59"/>
      <c r="MTM191" s="59"/>
      <c r="MTN191" s="59"/>
      <c r="MTO191" s="59"/>
      <c r="MTP191" s="59"/>
      <c r="MTQ191" s="59"/>
      <c r="MTR191" s="59"/>
      <c r="MTS191" s="59"/>
      <c r="MTX191" s="59"/>
      <c r="MUC191" s="59"/>
      <c r="MUU191" s="322"/>
      <c r="MUV191" s="59"/>
      <c r="MUW191" s="59"/>
      <c r="MUX191" s="59"/>
      <c r="MUY191" s="59"/>
      <c r="MUZ191" s="59"/>
      <c r="MVA191" s="59"/>
      <c r="MVB191" s="59"/>
      <c r="MVC191" s="59"/>
      <c r="MVD191" s="59"/>
      <c r="MVE191" s="59"/>
      <c r="MVJ191" s="59"/>
      <c r="MVO191" s="59"/>
      <c r="MWG191" s="322"/>
      <c r="MWH191" s="59"/>
      <c r="MWI191" s="59"/>
      <c r="MWJ191" s="59"/>
      <c r="MWK191" s="59"/>
      <c r="MWL191" s="59"/>
      <c r="MWM191" s="59"/>
      <c r="MWN191" s="59"/>
      <c r="MWO191" s="59"/>
      <c r="MWP191" s="59"/>
      <c r="MWQ191" s="59"/>
      <c r="MWV191" s="59"/>
      <c r="MXA191" s="59"/>
      <c r="MXS191" s="322"/>
      <c r="MXT191" s="59"/>
      <c r="MXU191" s="59"/>
      <c r="MXV191" s="59"/>
      <c r="MXW191" s="59"/>
      <c r="MXX191" s="59"/>
      <c r="MXY191" s="59"/>
      <c r="MXZ191" s="59"/>
      <c r="MYA191" s="59"/>
      <c r="MYB191" s="59"/>
      <c r="MYC191" s="59"/>
      <c r="MYH191" s="59"/>
      <c r="MYM191" s="59"/>
      <c r="MZE191" s="322"/>
      <c r="MZF191" s="59"/>
      <c r="MZG191" s="59"/>
      <c r="MZH191" s="59"/>
      <c r="MZI191" s="59"/>
      <c r="MZJ191" s="59"/>
      <c r="MZK191" s="59"/>
      <c r="MZL191" s="59"/>
      <c r="MZM191" s="59"/>
      <c r="MZN191" s="59"/>
      <c r="MZO191" s="59"/>
      <c r="MZT191" s="59"/>
      <c r="MZY191" s="59"/>
      <c r="NAQ191" s="322"/>
      <c r="NAR191" s="59"/>
      <c r="NAS191" s="59"/>
      <c r="NAT191" s="59"/>
      <c r="NAU191" s="59"/>
      <c r="NAV191" s="59"/>
      <c r="NAW191" s="59"/>
      <c r="NAX191" s="59"/>
      <c r="NAY191" s="59"/>
      <c r="NAZ191" s="59"/>
      <c r="NBA191" s="59"/>
      <c r="NBF191" s="59"/>
      <c r="NBK191" s="59"/>
      <c r="NCC191" s="322"/>
      <c r="NCD191" s="59"/>
      <c r="NCE191" s="59"/>
      <c r="NCF191" s="59"/>
      <c r="NCG191" s="59"/>
      <c r="NCH191" s="59"/>
      <c r="NCI191" s="59"/>
      <c r="NCJ191" s="59"/>
      <c r="NCK191" s="59"/>
      <c r="NCL191" s="59"/>
      <c r="NCM191" s="59"/>
      <c r="NCR191" s="59"/>
      <c r="NCW191" s="59"/>
      <c r="NDO191" s="322"/>
      <c r="NDP191" s="59"/>
      <c r="NDQ191" s="59"/>
      <c r="NDR191" s="59"/>
      <c r="NDS191" s="59"/>
      <c r="NDT191" s="59"/>
      <c r="NDU191" s="59"/>
      <c r="NDV191" s="59"/>
      <c r="NDW191" s="59"/>
      <c r="NDX191" s="59"/>
      <c r="NDY191" s="59"/>
      <c r="NED191" s="59"/>
      <c r="NEI191" s="59"/>
      <c r="NFA191" s="322"/>
      <c r="NFB191" s="59"/>
      <c r="NFC191" s="59"/>
      <c r="NFD191" s="59"/>
      <c r="NFE191" s="59"/>
      <c r="NFF191" s="59"/>
      <c r="NFG191" s="59"/>
      <c r="NFH191" s="59"/>
      <c r="NFI191" s="59"/>
      <c r="NFJ191" s="59"/>
      <c r="NFK191" s="59"/>
      <c r="NFP191" s="59"/>
      <c r="NFU191" s="59"/>
      <c r="NGM191" s="322"/>
      <c r="NGN191" s="59"/>
      <c r="NGO191" s="59"/>
      <c r="NGP191" s="59"/>
      <c r="NGQ191" s="59"/>
      <c r="NGR191" s="59"/>
      <c r="NGS191" s="59"/>
      <c r="NGT191" s="59"/>
      <c r="NGU191" s="59"/>
      <c r="NGV191" s="59"/>
      <c r="NGW191" s="59"/>
      <c r="NHB191" s="59"/>
      <c r="NHG191" s="59"/>
      <c r="NHY191" s="322"/>
      <c r="NHZ191" s="59"/>
      <c r="NIA191" s="59"/>
      <c r="NIB191" s="59"/>
      <c r="NIC191" s="59"/>
      <c r="NID191" s="59"/>
      <c r="NIE191" s="59"/>
      <c r="NIF191" s="59"/>
      <c r="NIG191" s="59"/>
      <c r="NIH191" s="59"/>
      <c r="NII191" s="59"/>
      <c r="NIN191" s="59"/>
      <c r="NIS191" s="59"/>
      <c r="NJK191" s="322"/>
      <c r="NJL191" s="59"/>
      <c r="NJM191" s="59"/>
      <c r="NJN191" s="59"/>
      <c r="NJO191" s="59"/>
      <c r="NJP191" s="59"/>
      <c r="NJQ191" s="59"/>
      <c r="NJR191" s="59"/>
      <c r="NJS191" s="59"/>
      <c r="NJT191" s="59"/>
      <c r="NJU191" s="59"/>
      <c r="NJZ191" s="59"/>
      <c r="NKE191" s="59"/>
      <c r="NKW191" s="322"/>
      <c r="NKX191" s="59"/>
      <c r="NKY191" s="59"/>
      <c r="NKZ191" s="59"/>
      <c r="NLA191" s="59"/>
      <c r="NLB191" s="59"/>
      <c r="NLC191" s="59"/>
      <c r="NLD191" s="59"/>
      <c r="NLE191" s="59"/>
      <c r="NLF191" s="59"/>
      <c r="NLG191" s="59"/>
      <c r="NLL191" s="59"/>
      <c r="NLQ191" s="59"/>
      <c r="NMI191" s="322"/>
      <c r="NMJ191" s="59"/>
      <c r="NMK191" s="59"/>
      <c r="NML191" s="59"/>
      <c r="NMM191" s="59"/>
      <c r="NMN191" s="59"/>
      <c r="NMO191" s="59"/>
      <c r="NMP191" s="59"/>
      <c r="NMQ191" s="59"/>
      <c r="NMR191" s="59"/>
      <c r="NMS191" s="59"/>
      <c r="NMX191" s="59"/>
      <c r="NNC191" s="59"/>
      <c r="NNU191" s="322"/>
      <c r="NNV191" s="59"/>
      <c r="NNW191" s="59"/>
      <c r="NNX191" s="59"/>
      <c r="NNY191" s="59"/>
      <c r="NNZ191" s="59"/>
      <c r="NOA191" s="59"/>
      <c r="NOB191" s="59"/>
      <c r="NOC191" s="59"/>
      <c r="NOD191" s="59"/>
      <c r="NOE191" s="59"/>
      <c r="NOJ191" s="59"/>
      <c r="NOO191" s="59"/>
      <c r="NPG191" s="322"/>
      <c r="NPH191" s="59"/>
      <c r="NPI191" s="59"/>
      <c r="NPJ191" s="59"/>
      <c r="NPK191" s="59"/>
      <c r="NPL191" s="59"/>
      <c r="NPM191" s="59"/>
      <c r="NPN191" s="59"/>
      <c r="NPO191" s="59"/>
      <c r="NPP191" s="59"/>
      <c r="NPQ191" s="59"/>
      <c r="NPV191" s="59"/>
      <c r="NQA191" s="59"/>
      <c r="NQS191" s="322"/>
      <c r="NQT191" s="59"/>
      <c r="NQU191" s="59"/>
      <c r="NQV191" s="59"/>
      <c r="NQW191" s="59"/>
      <c r="NQX191" s="59"/>
      <c r="NQY191" s="59"/>
      <c r="NQZ191" s="59"/>
      <c r="NRA191" s="59"/>
      <c r="NRB191" s="59"/>
      <c r="NRC191" s="59"/>
      <c r="NRH191" s="59"/>
      <c r="NRM191" s="59"/>
      <c r="NSE191" s="322"/>
      <c r="NSF191" s="59"/>
      <c r="NSG191" s="59"/>
      <c r="NSH191" s="59"/>
      <c r="NSI191" s="59"/>
      <c r="NSJ191" s="59"/>
      <c r="NSK191" s="59"/>
      <c r="NSL191" s="59"/>
      <c r="NSM191" s="59"/>
      <c r="NSN191" s="59"/>
      <c r="NSO191" s="59"/>
      <c r="NST191" s="59"/>
      <c r="NSY191" s="59"/>
      <c r="NTQ191" s="322"/>
      <c r="NTR191" s="59"/>
      <c r="NTS191" s="59"/>
      <c r="NTT191" s="59"/>
      <c r="NTU191" s="59"/>
      <c r="NTV191" s="59"/>
      <c r="NTW191" s="59"/>
      <c r="NTX191" s="59"/>
      <c r="NTY191" s="59"/>
      <c r="NTZ191" s="59"/>
      <c r="NUA191" s="59"/>
      <c r="NUF191" s="59"/>
      <c r="NUK191" s="59"/>
      <c r="NVC191" s="322"/>
      <c r="NVD191" s="59"/>
      <c r="NVE191" s="59"/>
      <c r="NVF191" s="59"/>
      <c r="NVG191" s="59"/>
      <c r="NVH191" s="59"/>
      <c r="NVI191" s="59"/>
      <c r="NVJ191" s="59"/>
      <c r="NVK191" s="59"/>
      <c r="NVL191" s="59"/>
      <c r="NVM191" s="59"/>
      <c r="NVR191" s="59"/>
      <c r="NVW191" s="59"/>
      <c r="NWO191" s="322"/>
      <c r="NWP191" s="59"/>
      <c r="NWQ191" s="59"/>
      <c r="NWR191" s="59"/>
      <c r="NWS191" s="59"/>
      <c r="NWT191" s="59"/>
      <c r="NWU191" s="59"/>
      <c r="NWV191" s="59"/>
      <c r="NWW191" s="59"/>
      <c r="NWX191" s="59"/>
      <c r="NWY191" s="59"/>
      <c r="NXD191" s="59"/>
      <c r="NXI191" s="59"/>
      <c r="NYA191" s="322"/>
      <c r="NYB191" s="59"/>
      <c r="NYC191" s="59"/>
      <c r="NYD191" s="59"/>
      <c r="NYE191" s="59"/>
      <c r="NYF191" s="59"/>
      <c r="NYG191" s="59"/>
      <c r="NYH191" s="59"/>
      <c r="NYI191" s="59"/>
      <c r="NYJ191" s="59"/>
      <c r="NYK191" s="59"/>
      <c r="NYP191" s="59"/>
      <c r="NYU191" s="59"/>
      <c r="NZM191" s="322"/>
      <c r="NZN191" s="59"/>
      <c r="NZO191" s="59"/>
      <c r="NZP191" s="59"/>
      <c r="NZQ191" s="59"/>
      <c r="NZR191" s="59"/>
      <c r="NZS191" s="59"/>
      <c r="NZT191" s="59"/>
      <c r="NZU191" s="59"/>
      <c r="NZV191" s="59"/>
      <c r="NZW191" s="59"/>
      <c r="OAB191" s="59"/>
      <c r="OAG191" s="59"/>
      <c r="OAY191" s="322"/>
      <c r="OAZ191" s="59"/>
      <c r="OBA191" s="59"/>
      <c r="OBB191" s="59"/>
      <c r="OBC191" s="59"/>
      <c r="OBD191" s="59"/>
      <c r="OBE191" s="59"/>
      <c r="OBF191" s="59"/>
      <c r="OBG191" s="59"/>
      <c r="OBH191" s="59"/>
      <c r="OBI191" s="59"/>
      <c r="OBN191" s="59"/>
      <c r="OBS191" s="59"/>
      <c r="OCK191" s="322"/>
      <c r="OCL191" s="59"/>
      <c r="OCM191" s="59"/>
      <c r="OCN191" s="59"/>
      <c r="OCO191" s="59"/>
      <c r="OCP191" s="59"/>
      <c r="OCQ191" s="59"/>
      <c r="OCR191" s="59"/>
      <c r="OCS191" s="59"/>
      <c r="OCT191" s="59"/>
      <c r="OCU191" s="59"/>
      <c r="OCZ191" s="59"/>
      <c r="ODE191" s="59"/>
      <c r="ODW191" s="322"/>
      <c r="ODX191" s="59"/>
      <c r="ODY191" s="59"/>
      <c r="ODZ191" s="59"/>
      <c r="OEA191" s="59"/>
      <c r="OEB191" s="59"/>
      <c r="OEC191" s="59"/>
      <c r="OED191" s="59"/>
      <c r="OEE191" s="59"/>
      <c r="OEF191" s="59"/>
      <c r="OEG191" s="59"/>
      <c r="OEL191" s="59"/>
      <c r="OEQ191" s="59"/>
      <c r="OFI191" s="322"/>
      <c r="OFJ191" s="59"/>
      <c r="OFK191" s="59"/>
      <c r="OFL191" s="59"/>
      <c r="OFM191" s="59"/>
      <c r="OFN191" s="59"/>
      <c r="OFO191" s="59"/>
      <c r="OFP191" s="59"/>
      <c r="OFQ191" s="59"/>
      <c r="OFR191" s="59"/>
      <c r="OFS191" s="59"/>
      <c r="OFX191" s="59"/>
      <c r="OGC191" s="59"/>
      <c r="OGU191" s="322"/>
      <c r="OGV191" s="59"/>
      <c r="OGW191" s="59"/>
      <c r="OGX191" s="59"/>
      <c r="OGY191" s="59"/>
      <c r="OGZ191" s="59"/>
      <c r="OHA191" s="59"/>
      <c r="OHB191" s="59"/>
      <c r="OHC191" s="59"/>
      <c r="OHD191" s="59"/>
      <c r="OHE191" s="59"/>
      <c r="OHJ191" s="59"/>
      <c r="OHO191" s="59"/>
      <c r="OIG191" s="322"/>
      <c r="OIH191" s="59"/>
      <c r="OII191" s="59"/>
      <c r="OIJ191" s="59"/>
      <c r="OIK191" s="59"/>
      <c r="OIL191" s="59"/>
      <c r="OIM191" s="59"/>
      <c r="OIN191" s="59"/>
      <c r="OIO191" s="59"/>
      <c r="OIP191" s="59"/>
      <c r="OIQ191" s="59"/>
      <c r="OIV191" s="59"/>
      <c r="OJA191" s="59"/>
      <c r="OJS191" s="322"/>
      <c r="OJT191" s="59"/>
      <c r="OJU191" s="59"/>
      <c r="OJV191" s="59"/>
      <c r="OJW191" s="59"/>
      <c r="OJX191" s="59"/>
      <c r="OJY191" s="59"/>
      <c r="OJZ191" s="59"/>
      <c r="OKA191" s="59"/>
      <c r="OKB191" s="59"/>
      <c r="OKC191" s="59"/>
      <c r="OKH191" s="59"/>
      <c r="OKM191" s="59"/>
      <c r="OLE191" s="322"/>
      <c r="OLF191" s="59"/>
      <c r="OLG191" s="59"/>
      <c r="OLH191" s="59"/>
      <c r="OLI191" s="59"/>
      <c r="OLJ191" s="59"/>
      <c r="OLK191" s="59"/>
      <c r="OLL191" s="59"/>
      <c r="OLM191" s="59"/>
      <c r="OLN191" s="59"/>
      <c r="OLO191" s="59"/>
      <c r="OLT191" s="59"/>
      <c r="OLY191" s="59"/>
      <c r="OMQ191" s="322"/>
      <c r="OMR191" s="59"/>
      <c r="OMS191" s="59"/>
      <c r="OMT191" s="59"/>
      <c r="OMU191" s="59"/>
      <c r="OMV191" s="59"/>
      <c r="OMW191" s="59"/>
      <c r="OMX191" s="59"/>
      <c r="OMY191" s="59"/>
      <c r="OMZ191" s="59"/>
      <c r="ONA191" s="59"/>
      <c r="ONF191" s="59"/>
      <c r="ONK191" s="59"/>
      <c r="OOC191" s="322"/>
      <c r="OOD191" s="59"/>
      <c r="OOE191" s="59"/>
      <c r="OOF191" s="59"/>
      <c r="OOG191" s="59"/>
      <c r="OOH191" s="59"/>
      <c r="OOI191" s="59"/>
      <c r="OOJ191" s="59"/>
      <c r="OOK191" s="59"/>
      <c r="OOL191" s="59"/>
      <c r="OOM191" s="59"/>
      <c r="OOR191" s="59"/>
      <c r="OOW191" s="59"/>
      <c r="OPO191" s="322"/>
      <c r="OPP191" s="59"/>
      <c r="OPQ191" s="59"/>
      <c r="OPR191" s="59"/>
      <c r="OPS191" s="59"/>
      <c r="OPT191" s="59"/>
      <c r="OPU191" s="59"/>
      <c r="OPV191" s="59"/>
      <c r="OPW191" s="59"/>
      <c r="OPX191" s="59"/>
      <c r="OPY191" s="59"/>
      <c r="OQD191" s="59"/>
      <c r="OQI191" s="59"/>
      <c r="ORA191" s="322"/>
      <c r="ORB191" s="59"/>
      <c r="ORC191" s="59"/>
      <c r="ORD191" s="59"/>
      <c r="ORE191" s="59"/>
      <c r="ORF191" s="59"/>
      <c r="ORG191" s="59"/>
      <c r="ORH191" s="59"/>
      <c r="ORI191" s="59"/>
      <c r="ORJ191" s="59"/>
      <c r="ORK191" s="59"/>
      <c r="ORP191" s="59"/>
      <c r="ORU191" s="59"/>
      <c r="OSM191" s="322"/>
      <c r="OSN191" s="59"/>
      <c r="OSO191" s="59"/>
      <c r="OSP191" s="59"/>
      <c r="OSQ191" s="59"/>
      <c r="OSR191" s="59"/>
      <c r="OSS191" s="59"/>
      <c r="OST191" s="59"/>
      <c r="OSU191" s="59"/>
      <c r="OSV191" s="59"/>
      <c r="OSW191" s="59"/>
      <c r="OTB191" s="59"/>
      <c r="OTG191" s="59"/>
      <c r="OTY191" s="322"/>
      <c r="OTZ191" s="59"/>
      <c r="OUA191" s="59"/>
      <c r="OUB191" s="59"/>
      <c r="OUC191" s="59"/>
      <c r="OUD191" s="59"/>
      <c r="OUE191" s="59"/>
      <c r="OUF191" s="59"/>
      <c r="OUG191" s="59"/>
      <c r="OUH191" s="59"/>
      <c r="OUI191" s="59"/>
      <c r="OUN191" s="59"/>
      <c r="OUS191" s="59"/>
      <c r="OVK191" s="322"/>
      <c r="OVL191" s="59"/>
      <c r="OVM191" s="59"/>
      <c r="OVN191" s="59"/>
      <c r="OVO191" s="59"/>
      <c r="OVP191" s="59"/>
      <c r="OVQ191" s="59"/>
      <c r="OVR191" s="59"/>
      <c r="OVS191" s="59"/>
      <c r="OVT191" s="59"/>
      <c r="OVU191" s="59"/>
      <c r="OVZ191" s="59"/>
      <c r="OWE191" s="59"/>
      <c r="OWW191" s="322"/>
      <c r="OWX191" s="59"/>
      <c r="OWY191" s="59"/>
      <c r="OWZ191" s="59"/>
      <c r="OXA191" s="59"/>
      <c r="OXB191" s="59"/>
      <c r="OXC191" s="59"/>
      <c r="OXD191" s="59"/>
      <c r="OXE191" s="59"/>
      <c r="OXF191" s="59"/>
      <c r="OXG191" s="59"/>
      <c r="OXL191" s="59"/>
      <c r="OXQ191" s="59"/>
      <c r="OYI191" s="322"/>
      <c r="OYJ191" s="59"/>
      <c r="OYK191" s="59"/>
      <c r="OYL191" s="59"/>
      <c r="OYM191" s="59"/>
      <c r="OYN191" s="59"/>
      <c r="OYO191" s="59"/>
      <c r="OYP191" s="59"/>
      <c r="OYQ191" s="59"/>
      <c r="OYR191" s="59"/>
      <c r="OYS191" s="59"/>
      <c r="OYX191" s="59"/>
      <c r="OZC191" s="59"/>
      <c r="OZU191" s="322"/>
      <c r="OZV191" s="59"/>
      <c r="OZW191" s="59"/>
      <c r="OZX191" s="59"/>
      <c r="OZY191" s="59"/>
      <c r="OZZ191" s="59"/>
      <c r="PAA191" s="59"/>
      <c r="PAB191" s="59"/>
      <c r="PAC191" s="59"/>
      <c r="PAD191" s="59"/>
      <c r="PAE191" s="59"/>
      <c r="PAJ191" s="59"/>
      <c r="PAO191" s="59"/>
      <c r="PBG191" s="322"/>
      <c r="PBH191" s="59"/>
      <c r="PBI191" s="59"/>
      <c r="PBJ191" s="59"/>
      <c r="PBK191" s="59"/>
      <c r="PBL191" s="59"/>
      <c r="PBM191" s="59"/>
      <c r="PBN191" s="59"/>
      <c r="PBO191" s="59"/>
      <c r="PBP191" s="59"/>
      <c r="PBQ191" s="59"/>
      <c r="PBV191" s="59"/>
      <c r="PCA191" s="59"/>
      <c r="PCS191" s="322"/>
      <c r="PCT191" s="59"/>
      <c r="PCU191" s="59"/>
      <c r="PCV191" s="59"/>
      <c r="PCW191" s="59"/>
      <c r="PCX191" s="59"/>
      <c r="PCY191" s="59"/>
      <c r="PCZ191" s="59"/>
      <c r="PDA191" s="59"/>
      <c r="PDB191" s="59"/>
      <c r="PDC191" s="59"/>
      <c r="PDH191" s="59"/>
      <c r="PDM191" s="59"/>
      <c r="PEE191" s="322"/>
      <c r="PEF191" s="59"/>
      <c r="PEG191" s="59"/>
      <c r="PEH191" s="59"/>
      <c r="PEI191" s="59"/>
      <c r="PEJ191" s="59"/>
      <c r="PEK191" s="59"/>
      <c r="PEL191" s="59"/>
      <c r="PEM191" s="59"/>
      <c r="PEN191" s="59"/>
      <c r="PEO191" s="59"/>
      <c r="PET191" s="59"/>
      <c r="PEY191" s="59"/>
      <c r="PFQ191" s="322"/>
      <c r="PFR191" s="59"/>
      <c r="PFS191" s="59"/>
      <c r="PFT191" s="59"/>
      <c r="PFU191" s="59"/>
      <c r="PFV191" s="59"/>
      <c r="PFW191" s="59"/>
      <c r="PFX191" s="59"/>
      <c r="PFY191" s="59"/>
      <c r="PFZ191" s="59"/>
      <c r="PGA191" s="59"/>
      <c r="PGF191" s="59"/>
      <c r="PGK191" s="59"/>
      <c r="PHC191" s="322"/>
      <c r="PHD191" s="59"/>
      <c r="PHE191" s="59"/>
      <c r="PHF191" s="59"/>
      <c r="PHG191" s="59"/>
      <c r="PHH191" s="59"/>
      <c r="PHI191" s="59"/>
      <c r="PHJ191" s="59"/>
      <c r="PHK191" s="59"/>
      <c r="PHL191" s="59"/>
      <c r="PHM191" s="59"/>
      <c r="PHR191" s="59"/>
      <c r="PHW191" s="59"/>
      <c r="PIO191" s="322"/>
      <c r="PIP191" s="59"/>
      <c r="PIQ191" s="59"/>
      <c r="PIR191" s="59"/>
      <c r="PIS191" s="59"/>
      <c r="PIT191" s="59"/>
      <c r="PIU191" s="59"/>
      <c r="PIV191" s="59"/>
      <c r="PIW191" s="59"/>
      <c r="PIX191" s="59"/>
      <c r="PIY191" s="59"/>
      <c r="PJD191" s="59"/>
      <c r="PJI191" s="59"/>
      <c r="PKA191" s="322"/>
      <c r="PKB191" s="59"/>
      <c r="PKC191" s="59"/>
      <c r="PKD191" s="59"/>
      <c r="PKE191" s="59"/>
      <c r="PKF191" s="59"/>
      <c r="PKG191" s="59"/>
      <c r="PKH191" s="59"/>
      <c r="PKI191" s="59"/>
      <c r="PKJ191" s="59"/>
      <c r="PKK191" s="59"/>
      <c r="PKP191" s="59"/>
      <c r="PKU191" s="59"/>
      <c r="PLM191" s="322"/>
      <c r="PLN191" s="59"/>
      <c r="PLO191" s="59"/>
      <c r="PLP191" s="59"/>
      <c r="PLQ191" s="59"/>
      <c r="PLR191" s="59"/>
      <c r="PLS191" s="59"/>
      <c r="PLT191" s="59"/>
      <c r="PLU191" s="59"/>
      <c r="PLV191" s="59"/>
      <c r="PLW191" s="59"/>
      <c r="PMB191" s="59"/>
      <c r="PMG191" s="59"/>
      <c r="PMY191" s="322"/>
      <c r="PMZ191" s="59"/>
      <c r="PNA191" s="59"/>
      <c r="PNB191" s="59"/>
      <c r="PNC191" s="59"/>
      <c r="PND191" s="59"/>
      <c r="PNE191" s="59"/>
      <c r="PNF191" s="59"/>
      <c r="PNG191" s="59"/>
      <c r="PNH191" s="59"/>
      <c r="PNI191" s="59"/>
      <c r="PNN191" s="59"/>
      <c r="PNS191" s="59"/>
      <c r="POK191" s="322"/>
      <c r="POL191" s="59"/>
      <c r="POM191" s="59"/>
      <c r="PON191" s="59"/>
      <c r="POO191" s="59"/>
      <c r="POP191" s="59"/>
      <c r="POQ191" s="59"/>
      <c r="POR191" s="59"/>
      <c r="POS191" s="59"/>
      <c r="POT191" s="59"/>
      <c r="POU191" s="59"/>
      <c r="POZ191" s="59"/>
      <c r="PPE191" s="59"/>
      <c r="PPW191" s="322"/>
      <c r="PPX191" s="59"/>
      <c r="PPY191" s="59"/>
      <c r="PPZ191" s="59"/>
      <c r="PQA191" s="59"/>
      <c r="PQB191" s="59"/>
      <c r="PQC191" s="59"/>
      <c r="PQD191" s="59"/>
      <c r="PQE191" s="59"/>
      <c r="PQF191" s="59"/>
      <c r="PQG191" s="59"/>
      <c r="PQL191" s="59"/>
      <c r="PQQ191" s="59"/>
      <c r="PRI191" s="322"/>
      <c r="PRJ191" s="59"/>
      <c r="PRK191" s="59"/>
      <c r="PRL191" s="59"/>
      <c r="PRM191" s="59"/>
      <c r="PRN191" s="59"/>
      <c r="PRO191" s="59"/>
      <c r="PRP191" s="59"/>
      <c r="PRQ191" s="59"/>
      <c r="PRR191" s="59"/>
      <c r="PRS191" s="59"/>
      <c r="PRX191" s="59"/>
      <c r="PSC191" s="59"/>
      <c r="PSU191" s="322"/>
      <c r="PSV191" s="59"/>
      <c r="PSW191" s="59"/>
      <c r="PSX191" s="59"/>
      <c r="PSY191" s="59"/>
      <c r="PSZ191" s="59"/>
      <c r="PTA191" s="59"/>
      <c r="PTB191" s="59"/>
      <c r="PTC191" s="59"/>
      <c r="PTD191" s="59"/>
      <c r="PTE191" s="59"/>
      <c r="PTJ191" s="59"/>
      <c r="PTO191" s="59"/>
      <c r="PUG191" s="322"/>
      <c r="PUH191" s="59"/>
      <c r="PUI191" s="59"/>
      <c r="PUJ191" s="59"/>
      <c r="PUK191" s="59"/>
      <c r="PUL191" s="59"/>
      <c r="PUM191" s="59"/>
      <c r="PUN191" s="59"/>
      <c r="PUO191" s="59"/>
      <c r="PUP191" s="59"/>
      <c r="PUQ191" s="59"/>
      <c r="PUV191" s="59"/>
      <c r="PVA191" s="59"/>
      <c r="PVS191" s="322"/>
      <c r="PVT191" s="59"/>
      <c r="PVU191" s="59"/>
      <c r="PVV191" s="59"/>
      <c r="PVW191" s="59"/>
      <c r="PVX191" s="59"/>
      <c r="PVY191" s="59"/>
      <c r="PVZ191" s="59"/>
      <c r="PWA191" s="59"/>
      <c r="PWB191" s="59"/>
      <c r="PWC191" s="59"/>
      <c r="PWH191" s="59"/>
      <c r="PWM191" s="59"/>
      <c r="PXE191" s="322"/>
      <c r="PXF191" s="59"/>
      <c r="PXG191" s="59"/>
      <c r="PXH191" s="59"/>
      <c r="PXI191" s="59"/>
      <c r="PXJ191" s="59"/>
      <c r="PXK191" s="59"/>
      <c r="PXL191" s="59"/>
      <c r="PXM191" s="59"/>
      <c r="PXN191" s="59"/>
      <c r="PXO191" s="59"/>
      <c r="PXT191" s="59"/>
      <c r="PXY191" s="59"/>
      <c r="PYQ191" s="322"/>
      <c r="PYR191" s="59"/>
      <c r="PYS191" s="59"/>
      <c r="PYT191" s="59"/>
      <c r="PYU191" s="59"/>
      <c r="PYV191" s="59"/>
      <c r="PYW191" s="59"/>
      <c r="PYX191" s="59"/>
      <c r="PYY191" s="59"/>
      <c r="PYZ191" s="59"/>
      <c r="PZA191" s="59"/>
      <c r="PZF191" s="59"/>
      <c r="PZK191" s="59"/>
      <c r="QAC191" s="322"/>
      <c r="QAD191" s="59"/>
      <c r="QAE191" s="59"/>
      <c r="QAF191" s="59"/>
      <c r="QAG191" s="59"/>
      <c r="QAH191" s="59"/>
      <c r="QAI191" s="59"/>
      <c r="QAJ191" s="59"/>
      <c r="QAK191" s="59"/>
      <c r="QAL191" s="59"/>
      <c r="QAM191" s="59"/>
      <c r="QAR191" s="59"/>
      <c r="QAW191" s="59"/>
      <c r="QBO191" s="322"/>
      <c r="QBP191" s="59"/>
      <c r="QBQ191" s="59"/>
      <c r="QBR191" s="59"/>
      <c r="QBS191" s="59"/>
      <c r="QBT191" s="59"/>
      <c r="QBU191" s="59"/>
      <c r="QBV191" s="59"/>
      <c r="QBW191" s="59"/>
      <c r="QBX191" s="59"/>
      <c r="QBY191" s="59"/>
      <c r="QCD191" s="59"/>
      <c r="QCI191" s="59"/>
      <c r="QDA191" s="322"/>
      <c r="QDB191" s="59"/>
      <c r="QDC191" s="59"/>
      <c r="QDD191" s="59"/>
      <c r="QDE191" s="59"/>
      <c r="QDF191" s="59"/>
      <c r="QDG191" s="59"/>
      <c r="QDH191" s="59"/>
      <c r="QDI191" s="59"/>
      <c r="QDJ191" s="59"/>
      <c r="QDK191" s="59"/>
      <c r="QDP191" s="59"/>
      <c r="QDU191" s="59"/>
      <c r="QEM191" s="322"/>
      <c r="QEN191" s="59"/>
      <c r="QEO191" s="59"/>
      <c r="QEP191" s="59"/>
      <c r="QEQ191" s="59"/>
      <c r="QER191" s="59"/>
      <c r="QES191" s="59"/>
      <c r="QET191" s="59"/>
      <c r="QEU191" s="59"/>
      <c r="QEV191" s="59"/>
      <c r="QEW191" s="59"/>
      <c r="QFB191" s="59"/>
      <c r="QFG191" s="59"/>
      <c r="QFY191" s="322"/>
      <c r="QFZ191" s="59"/>
      <c r="QGA191" s="59"/>
      <c r="QGB191" s="59"/>
      <c r="QGC191" s="59"/>
      <c r="QGD191" s="59"/>
      <c r="QGE191" s="59"/>
      <c r="QGF191" s="59"/>
      <c r="QGG191" s="59"/>
      <c r="QGH191" s="59"/>
      <c r="QGI191" s="59"/>
      <c r="QGN191" s="59"/>
      <c r="QGS191" s="59"/>
      <c r="QHK191" s="322"/>
      <c r="QHL191" s="59"/>
      <c r="QHM191" s="59"/>
      <c r="QHN191" s="59"/>
      <c r="QHO191" s="59"/>
      <c r="QHP191" s="59"/>
      <c r="QHQ191" s="59"/>
      <c r="QHR191" s="59"/>
      <c r="QHS191" s="59"/>
      <c r="QHT191" s="59"/>
      <c r="QHU191" s="59"/>
      <c r="QHZ191" s="59"/>
      <c r="QIE191" s="59"/>
      <c r="QIW191" s="322"/>
      <c r="QIX191" s="59"/>
      <c r="QIY191" s="59"/>
      <c r="QIZ191" s="59"/>
      <c r="QJA191" s="59"/>
      <c r="QJB191" s="59"/>
      <c r="QJC191" s="59"/>
      <c r="QJD191" s="59"/>
      <c r="QJE191" s="59"/>
      <c r="QJF191" s="59"/>
      <c r="QJG191" s="59"/>
      <c r="QJL191" s="59"/>
      <c r="QJQ191" s="59"/>
      <c r="QKI191" s="322"/>
      <c r="QKJ191" s="59"/>
      <c r="QKK191" s="59"/>
      <c r="QKL191" s="59"/>
      <c r="QKM191" s="59"/>
      <c r="QKN191" s="59"/>
      <c r="QKO191" s="59"/>
      <c r="QKP191" s="59"/>
      <c r="QKQ191" s="59"/>
      <c r="QKR191" s="59"/>
      <c r="QKS191" s="59"/>
      <c r="QKX191" s="59"/>
      <c r="QLC191" s="59"/>
      <c r="QLU191" s="322"/>
      <c r="QLV191" s="59"/>
      <c r="QLW191" s="59"/>
      <c r="QLX191" s="59"/>
      <c r="QLY191" s="59"/>
      <c r="QLZ191" s="59"/>
      <c r="QMA191" s="59"/>
      <c r="QMB191" s="59"/>
      <c r="QMC191" s="59"/>
      <c r="QMD191" s="59"/>
      <c r="QME191" s="59"/>
      <c r="QMJ191" s="59"/>
      <c r="QMO191" s="59"/>
      <c r="QNG191" s="322"/>
      <c r="QNH191" s="59"/>
      <c r="QNI191" s="59"/>
      <c r="QNJ191" s="59"/>
      <c r="QNK191" s="59"/>
      <c r="QNL191" s="59"/>
      <c r="QNM191" s="59"/>
      <c r="QNN191" s="59"/>
      <c r="QNO191" s="59"/>
      <c r="QNP191" s="59"/>
      <c r="QNQ191" s="59"/>
      <c r="QNV191" s="59"/>
      <c r="QOA191" s="59"/>
      <c r="QOS191" s="322"/>
      <c r="QOT191" s="59"/>
      <c r="QOU191" s="59"/>
      <c r="QOV191" s="59"/>
      <c r="QOW191" s="59"/>
      <c r="QOX191" s="59"/>
      <c r="QOY191" s="59"/>
      <c r="QOZ191" s="59"/>
      <c r="QPA191" s="59"/>
      <c r="QPB191" s="59"/>
      <c r="QPC191" s="59"/>
      <c r="QPH191" s="59"/>
      <c r="QPM191" s="59"/>
      <c r="QQE191" s="322"/>
      <c r="QQF191" s="59"/>
      <c r="QQG191" s="59"/>
      <c r="QQH191" s="59"/>
      <c r="QQI191" s="59"/>
      <c r="QQJ191" s="59"/>
      <c r="QQK191" s="59"/>
      <c r="QQL191" s="59"/>
      <c r="QQM191" s="59"/>
      <c r="QQN191" s="59"/>
      <c r="QQO191" s="59"/>
      <c r="QQT191" s="59"/>
      <c r="QQY191" s="59"/>
      <c r="QRQ191" s="322"/>
      <c r="QRR191" s="59"/>
      <c r="QRS191" s="59"/>
      <c r="QRT191" s="59"/>
      <c r="QRU191" s="59"/>
      <c r="QRV191" s="59"/>
      <c r="QRW191" s="59"/>
      <c r="QRX191" s="59"/>
      <c r="QRY191" s="59"/>
      <c r="QRZ191" s="59"/>
      <c r="QSA191" s="59"/>
      <c r="QSF191" s="59"/>
      <c r="QSK191" s="59"/>
      <c r="QTC191" s="322"/>
      <c r="QTD191" s="59"/>
      <c r="QTE191" s="59"/>
      <c r="QTF191" s="59"/>
      <c r="QTG191" s="59"/>
      <c r="QTH191" s="59"/>
      <c r="QTI191" s="59"/>
      <c r="QTJ191" s="59"/>
      <c r="QTK191" s="59"/>
      <c r="QTL191" s="59"/>
      <c r="QTM191" s="59"/>
      <c r="QTR191" s="59"/>
      <c r="QTW191" s="59"/>
      <c r="QUO191" s="322"/>
      <c r="QUP191" s="59"/>
      <c r="QUQ191" s="59"/>
      <c r="QUR191" s="59"/>
      <c r="QUS191" s="59"/>
      <c r="QUT191" s="59"/>
      <c r="QUU191" s="59"/>
      <c r="QUV191" s="59"/>
      <c r="QUW191" s="59"/>
      <c r="QUX191" s="59"/>
      <c r="QUY191" s="59"/>
      <c r="QVD191" s="59"/>
      <c r="QVI191" s="59"/>
      <c r="QWA191" s="322"/>
      <c r="QWB191" s="59"/>
      <c r="QWC191" s="59"/>
      <c r="QWD191" s="59"/>
      <c r="QWE191" s="59"/>
      <c r="QWF191" s="59"/>
      <c r="QWG191" s="59"/>
      <c r="QWH191" s="59"/>
      <c r="QWI191" s="59"/>
      <c r="QWJ191" s="59"/>
      <c r="QWK191" s="59"/>
      <c r="QWP191" s="59"/>
      <c r="QWU191" s="59"/>
      <c r="QXM191" s="322"/>
      <c r="QXN191" s="59"/>
      <c r="QXO191" s="59"/>
      <c r="QXP191" s="59"/>
      <c r="QXQ191" s="59"/>
      <c r="QXR191" s="59"/>
      <c r="QXS191" s="59"/>
      <c r="QXT191" s="59"/>
      <c r="QXU191" s="59"/>
      <c r="QXV191" s="59"/>
      <c r="QXW191" s="59"/>
      <c r="QYB191" s="59"/>
      <c r="QYG191" s="59"/>
      <c r="QYY191" s="322"/>
      <c r="QYZ191" s="59"/>
      <c r="QZA191" s="59"/>
      <c r="QZB191" s="59"/>
      <c r="QZC191" s="59"/>
      <c r="QZD191" s="59"/>
      <c r="QZE191" s="59"/>
      <c r="QZF191" s="59"/>
      <c r="QZG191" s="59"/>
      <c r="QZH191" s="59"/>
      <c r="QZI191" s="59"/>
      <c r="QZN191" s="59"/>
      <c r="QZS191" s="59"/>
      <c r="RAK191" s="322"/>
      <c r="RAL191" s="59"/>
      <c r="RAM191" s="59"/>
      <c r="RAN191" s="59"/>
      <c r="RAO191" s="59"/>
      <c r="RAP191" s="59"/>
      <c r="RAQ191" s="59"/>
      <c r="RAR191" s="59"/>
      <c r="RAS191" s="59"/>
      <c r="RAT191" s="59"/>
      <c r="RAU191" s="59"/>
      <c r="RAZ191" s="59"/>
      <c r="RBE191" s="59"/>
      <c r="RBW191" s="322"/>
      <c r="RBX191" s="59"/>
      <c r="RBY191" s="59"/>
      <c r="RBZ191" s="59"/>
      <c r="RCA191" s="59"/>
      <c r="RCB191" s="59"/>
      <c r="RCC191" s="59"/>
      <c r="RCD191" s="59"/>
      <c r="RCE191" s="59"/>
      <c r="RCF191" s="59"/>
      <c r="RCG191" s="59"/>
      <c r="RCL191" s="59"/>
      <c r="RCQ191" s="59"/>
      <c r="RDI191" s="322"/>
      <c r="RDJ191" s="59"/>
      <c r="RDK191" s="59"/>
      <c r="RDL191" s="59"/>
      <c r="RDM191" s="59"/>
      <c r="RDN191" s="59"/>
      <c r="RDO191" s="59"/>
      <c r="RDP191" s="59"/>
      <c r="RDQ191" s="59"/>
      <c r="RDR191" s="59"/>
      <c r="RDS191" s="59"/>
      <c r="RDX191" s="59"/>
      <c r="REC191" s="59"/>
      <c r="REU191" s="322"/>
      <c r="REV191" s="59"/>
      <c r="REW191" s="59"/>
      <c r="REX191" s="59"/>
      <c r="REY191" s="59"/>
      <c r="REZ191" s="59"/>
      <c r="RFA191" s="59"/>
      <c r="RFB191" s="59"/>
      <c r="RFC191" s="59"/>
      <c r="RFD191" s="59"/>
      <c r="RFE191" s="59"/>
      <c r="RFJ191" s="59"/>
      <c r="RFO191" s="59"/>
      <c r="RGG191" s="322"/>
      <c r="RGH191" s="59"/>
      <c r="RGI191" s="59"/>
      <c r="RGJ191" s="59"/>
      <c r="RGK191" s="59"/>
      <c r="RGL191" s="59"/>
      <c r="RGM191" s="59"/>
      <c r="RGN191" s="59"/>
      <c r="RGO191" s="59"/>
      <c r="RGP191" s="59"/>
      <c r="RGQ191" s="59"/>
      <c r="RGV191" s="59"/>
      <c r="RHA191" s="59"/>
      <c r="RHS191" s="322"/>
      <c r="RHT191" s="59"/>
      <c r="RHU191" s="59"/>
      <c r="RHV191" s="59"/>
      <c r="RHW191" s="59"/>
      <c r="RHX191" s="59"/>
      <c r="RHY191" s="59"/>
      <c r="RHZ191" s="59"/>
      <c r="RIA191" s="59"/>
      <c r="RIB191" s="59"/>
      <c r="RIC191" s="59"/>
      <c r="RIH191" s="59"/>
      <c r="RIM191" s="59"/>
      <c r="RJE191" s="322"/>
      <c r="RJF191" s="59"/>
      <c r="RJG191" s="59"/>
      <c r="RJH191" s="59"/>
      <c r="RJI191" s="59"/>
      <c r="RJJ191" s="59"/>
      <c r="RJK191" s="59"/>
      <c r="RJL191" s="59"/>
      <c r="RJM191" s="59"/>
      <c r="RJN191" s="59"/>
      <c r="RJO191" s="59"/>
      <c r="RJT191" s="59"/>
      <c r="RJY191" s="59"/>
      <c r="RKQ191" s="322"/>
      <c r="RKR191" s="59"/>
      <c r="RKS191" s="59"/>
      <c r="RKT191" s="59"/>
      <c r="RKU191" s="59"/>
      <c r="RKV191" s="59"/>
      <c r="RKW191" s="59"/>
      <c r="RKX191" s="59"/>
      <c r="RKY191" s="59"/>
      <c r="RKZ191" s="59"/>
      <c r="RLA191" s="59"/>
      <c r="RLF191" s="59"/>
      <c r="RLK191" s="59"/>
      <c r="RMC191" s="322"/>
      <c r="RMD191" s="59"/>
      <c r="RME191" s="59"/>
      <c r="RMF191" s="59"/>
      <c r="RMG191" s="59"/>
      <c r="RMH191" s="59"/>
      <c r="RMI191" s="59"/>
      <c r="RMJ191" s="59"/>
      <c r="RMK191" s="59"/>
      <c r="RML191" s="59"/>
      <c r="RMM191" s="59"/>
      <c r="RMR191" s="59"/>
      <c r="RMW191" s="59"/>
      <c r="RNO191" s="322"/>
      <c r="RNP191" s="59"/>
      <c r="RNQ191" s="59"/>
      <c r="RNR191" s="59"/>
      <c r="RNS191" s="59"/>
      <c r="RNT191" s="59"/>
      <c r="RNU191" s="59"/>
      <c r="RNV191" s="59"/>
      <c r="RNW191" s="59"/>
      <c r="RNX191" s="59"/>
      <c r="RNY191" s="59"/>
      <c r="ROD191" s="59"/>
      <c r="ROI191" s="59"/>
      <c r="RPA191" s="322"/>
      <c r="RPB191" s="59"/>
      <c r="RPC191" s="59"/>
      <c r="RPD191" s="59"/>
      <c r="RPE191" s="59"/>
      <c r="RPF191" s="59"/>
      <c r="RPG191" s="59"/>
      <c r="RPH191" s="59"/>
      <c r="RPI191" s="59"/>
      <c r="RPJ191" s="59"/>
      <c r="RPK191" s="59"/>
      <c r="RPP191" s="59"/>
      <c r="RPU191" s="59"/>
      <c r="RQM191" s="322"/>
      <c r="RQN191" s="59"/>
      <c r="RQO191" s="59"/>
      <c r="RQP191" s="59"/>
      <c r="RQQ191" s="59"/>
      <c r="RQR191" s="59"/>
      <c r="RQS191" s="59"/>
      <c r="RQT191" s="59"/>
      <c r="RQU191" s="59"/>
      <c r="RQV191" s="59"/>
      <c r="RQW191" s="59"/>
      <c r="RRB191" s="59"/>
      <c r="RRG191" s="59"/>
      <c r="RRY191" s="322"/>
      <c r="RRZ191" s="59"/>
      <c r="RSA191" s="59"/>
      <c r="RSB191" s="59"/>
      <c r="RSC191" s="59"/>
      <c r="RSD191" s="59"/>
      <c r="RSE191" s="59"/>
      <c r="RSF191" s="59"/>
      <c r="RSG191" s="59"/>
      <c r="RSH191" s="59"/>
      <c r="RSI191" s="59"/>
      <c r="RSN191" s="59"/>
      <c r="RSS191" s="59"/>
      <c r="RTK191" s="322"/>
      <c r="RTL191" s="59"/>
      <c r="RTM191" s="59"/>
      <c r="RTN191" s="59"/>
      <c r="RTO191" s="59"/>
      <c r="RTP191" s="59"/>
      <c r="RTQ191" s="59"/>
      <c r="RTR191" s="59"/>
      <c r="RTS191" s="59"/>
      <c r="RTT191" s="59"/>
      <c r="RTU191" s="59"/>
      <c r="RTZ191" s="59"/>
      <c r="RUE191" s="59"/>
      <c r="RUW191" s="322"/>
      <c r="RUX191" s="59"/>
      <c r="RUY191" s="59"/>
      <c r="RUZ191" s="59"/>
      <c r="RVA191" s="59"/>
      <c r="RVB191" s="59"/>
      <c r="RVC191" s="59"/>
      <c r="RVD191" s="59"/>
      <c r="RVE191" s="59"/>
      <c r="RVF191" s="59"/>
      <c r="RVG191" s="59"/>
      <c r="RVL191" s="59"/>
      <c r="RVQ191" s="59"/>
      <c r="RWI191" s="322"/>
      <c r="RWJ191" s="59"/>
      <c r="RWK191" s="59"/>
      <c r="RWL191" s="59"/>
      <c r="RWM191" s="59"/>
      <c r="RWN191" s="59"/>
      <c r="RWO191" s="59"/>
      <c r="RWP191" s="59"/>
      <c r="RWQ191" s="59"/>
      <c r="RWR191" s="59"/>
      <c r="RWS191" s="59"/>
      <c r="RWX191" s="59"/>
      <c r="RXC191" s="59"/>
      <c r="RXU191" s="322"/>
      <c r="RXV191" s="59"/>
      <c r="RXW191" s="59"/>
      <c r="RXX191" s="59"/>
      <c r="RXY191" s="59"/>
      <c r="RXZ191" s="59"/>
      <c r="RYA191" s="59"/>
      <c r="RYB191" s="59"/>
      <c r="RYC191" s="59"/>
      <c r="RYD191" s="59"/>
      <c r="RYE191" s="59"/>
      <c r="RYJ191" s="59"/>
      <c r="RYO191" s="59"/>
      <c r="RZG191" s="322"/>
      <c r="RZH191" s="59"/>
      <c r="RZI191" s="59"/>
      <c r="RZJ191" s="59"/>
      <c r="RZK191" s="59"/>
      <c r="RZL191" s="59"/>
      <c r="RZM191" s="59"/>
      <c r="RZN191" s="59"/>
      <c r="RZO191" s="59"/>
      <c r="RZP191" s="59"/>
      <c r="RZQ191" s="59"/>
      <c r="RZV191" s="59"/>
      <c r="SAA191" s="59"/>
      <c r="SAS191" s="322"/>
      <c r="SAT191" s="59"/>
      <c r="SAU191" s="59"/>
      <c r="SAV191" s="59"/>
      <c r="SAW191" s="59"/>
      <c r="SAX191" s="59"/>
      <c r="SAY191" s="59"/>
      <c r="SAZ191" s="59"/>
      <c r="SBA191" s="59"/>
      <c r="SBB191" s="59"/>
      <c r="SBC191" s="59"/>
      <c r="SBH191" s="59"/>
      <c r="SBM191" s="59"/>
      <c r="SCE191" s="322"/>
      <c r="SCF191" s="59"/>
      <c r="SCG191" s="59"/>
      <c r="SCH191" s="59"/>
      <c r="SCI191" s="59"/>
      <c r="SCJ191" s="59"/>
      <c r="SCK191" s="59"/>
      <c r="SCL191" s="59"/>
      <c r="SCM191" s="59"/>
      <c r="SCN191" s="59"/>
      <c r="SCO191" s="59"/>
      <c r="SCT191" s="59"/>
      <c r="SCY191" s="59"/>
      <c r="SDQ191" s="322"/>
      <c r="SDR191" s="59"/>
      <c r="SDS191" s="59"/>
      <c r="SDT191" s="59"/>
      <c r="SDU191" s="59"/>
      <c r="SDV191" s="59"/>
      <c r="SDW191" s="59"/>
      <c r="SDX191" s="59"/>
      <c r="SDY191" s="59"/>
      <c r="SDZ191" s="59"/>
      <c r="SEA191" s="59"/>
      <c r="SEF191" s="59"/>
      <c r="SEK191" s="59"/>
      <c r="SFC191" s="322"/>
      <c r="SFD191" s="59"/>
      <c r="SFE191" s="59"/>
      <c r="SFF191" s="59"/>
      <c r="SFG191" s="59"/>
      <c r="SFH191" s="59"/>
      <c r="SFI191" s="59"/>
      <c r="SFJ191" s="59"/>
      <c r="SFK191" s="59"/>
      <c r="SFL191" s="59"/>
      <c r="SFM191" s="59"/>
      <c r="SFR191" s="59"/>
      <c r="SFW191" s="59"/>
      <c r="SGO191" s="322"/>
      <c r="SGP191" s="59"/>
      <c r="SGQ191" s="59"/>
      <c r="SGR191" s="59"/>
      <c r="SGS191" s="59"/>
      <c r="SGT191" s="59"/>
      <c r="SGU191" s="59"/>
      <c r="SGV191" s="59"/>
      <c r="SGW191" s="59"/>
      <c r="SGX191" s="59"/>
      <c r="SGY191" s="59"/>
      <c r="SHD191" s="59"/>
      <c r="SHI191" s="59"/>
      <c r="SIA191" s="322"/>
      <c r="SIB191" s="59"/>
      <c r="SIC191" s="59"/>
      <c r="SID191" s="59"/>
      <c r="SIE191" s="59"/>
      <c r="SIF191" s="59"/>
      <c r="SIG191" s="59"/>
      <c r="SIH191" s="59"/>
      <c r="SII191" s="59"/>
      <c r="SIJ191" s="59"/>
      <c r="SIK191" s="59"/>
      <c r="SIP191" s="59"/>
      <c r="SIU191" s="59"/>
      <c r="SJM191" s="322"/>
      <c r="SJN191" s="59"/>
      <c r="SJO191" s="59"/>
      <c r="SJP191" s="59"/>
      <c r="SJQ191" s="59"/>
      <c r="SJR191" s="59"/>
      <c r="SJS191" s="59"/>
      <c r="SJT191" s="59"/>
      <c r="SJU191" s="59"/>
      <c r="SJV191" s="59"/>
      <c r="SJW191" s="59"/>
      <c r="SKB191" s="59"/>
      <c r="SKG191" s="59"/>
      <c r="SKY191" s="322"/>
      <c r="SKZ191" s="59"/>
      <c r="SLA191" s="59"/>
      <c r="SLB191" s="59"/>
      <c r="SLC191" s="59"/>
      <c r="SLD191" s="59"/>
      <c r="SLE191" s="59"/>
      <c r="SLF191" s="59"/>
      <c r="SLG191" s="59"/>
      <c r="SLH191" s="59"/>
      <c r="SLI191" s="59"/>
      <c r="SLN191" s="59"/>
      <c r="SLS191" s="59"/>
      <c r="SMK191" s="322"/>
      <c r="SML191" s="59"/>
      <c r="SMM191" s="59"/>
      <c r="SMN191" s="59"/>
      <c r="SMO191" s="59"/>
      <c r="SMP191" s="59"/>
      <c r="SMQ191" s="59"/>
      <c r="SMR191" s="59"/>
      <c r="SMS191" s="59"/>
      <c r="SMT191" s="59"/>
      <c r="SMU191" s="59"/>
      <c r="SMZ191" s="59"/>
      <c r="SNE191" s="59"/>
      <c r="SNW191" s="322"/>
      <c r="SNX191" s="59"/>
      <c r="SNY191" s="59"/>
      <c r="SNZ191" s="59"/>
      <c r="SOA191" s="59"/>
      <c r="SOB191" s="59"/>
      <c r="SOC191" s="59"/>
      <c r="SOD191" s="59"/>
      <c r="SOE191" s="59"/>
      <c r="SOF191" s="59"/>
      <c r="SOG191" s="59"/>
      <c r="SOL191" s="59"/>
      <c r="SOQ191" s="59"/>
      <c r="SPI191" s="322"/>
      <c r="SPJ191" s="59"/>
      <c r="SPK191" s="59"/>
      <c r="SPL191" s="59"/>
      <c r="SPM191" s="59"/>
      <c r="SPN191" s="59"/>
      <c r="SPO191" s="59"/>
      <c r="SPP191" s="59"/>
      <c r="SPQ191" s="59"/>
      <c r="SPR191" s="59"/>
      <c r="SPS191" s="59"/>
      <c r="SPX191" s="59"/>
      <c r="SQC191" s="59"/>
      <c r="SQU191" s="322"/>
      <c r="SQV191" s="59"/>
      <c r="SQW191" s="59"/>
      <c r="SQX191" s="59"/>
      <c r="SQY191" s="59"/>
      <c r="SQZ191" s="59"/>
      <c r="SRA191" s="59"/>
      <c r="SRB191" s="59"/>
      <c r="SRC191" s="59"/>
      <c r="SRD191" s="59"/>
      <c r="SRE191" s="59"/>
      <c r="SRJ191" s="59"/>
      <c r="SRO191" s="59"/>
      <c r="SSG191" s="322"/>
      <c r="SSH191" s="59"/>
      <c r="SSI191" s="59"/>
      <c r="SSJ191" s="59"/>
      <c r="SSK191" s="59"/>
      <c r="SSL191" s="59"/>
      <c r="SSM191" s="59"/>
      <c r="SSN191" s="59"/>
      <c r="SSO191" s="59"/>
      <c r="SSP191" s="59"/>
      <c r="SSQ191" s="59"/>
      <c r="SSV191" s="59"/>
      <c r="STA191" s="59"/>
      <c r="STS191" s="322"/>
      <c r="STT191" s="59"/>
      <c r="STU191" s="59"/>
      <c r="STV191" s="59"/>
      <c r="STW191" s="59"/>
      <c r="STX191" s="59"/>
      <c r="STY191" s="59"/>
      <c r="STZ191" s="59"/>
      <c r="SUA191" s="59"/>
      <c r="SUB191" s="59"/>
      <c r="SUC191" s="59"/>
      <c r="SUH191" s="59"/>
      <c r="SUM191" s="59"/>
      <c r="SVE191" s="322"/>
      <c r="SVF191" s="59"/>
      <c r="SVG191" s="59"/>
      <c r="SVH191" s="59"/>
      <c r="SVI191" s="59"/>
      <c r="SVJ191" s="59"/>
      <c r="SVK191" s="59"/>
      <c r="SVL191" s="59"/>
      <c r="SVM191" s="59"/>
      <c r="SVN191" s="59"/>
      <c r="SVO191" s="59"/>
      <c r="SVT191" s="59"/>
      <c r="SVY191" s="59"/>
      <c r="SWQ191" s="322"/>
      <c r="SWR191" s="59"/>
      <c r="SWS191" s="59"/>
      <c r="SWT191" s="59"/>
      <c r="SWU191" s="59"/>
      <c r="SWV191" s="59"/>
      <c r="SWW191" s="59"/>
      <c r="SWX191" s="59"/>
      <c r="SWY191" s="59"/>
      <c r="SWZ191" s="59"/>
      <c r="SXA191" s="59"/>
      <c r="SXF191" s="59"/>
      <c r="SXK191" s="59"/>
      <c r="SYC191" s="322"/>
      <c r="SYD191" s="59"/>
      <c r="SYE191" s="59"/>
      <c r="SYF191" s="59"/>
      <c r="SYG191" s="59"/>
      <c r="SYH191" s="59"/>
      <c r="SYI191" s="59"/>
      <c r="SYJ191" s="59"/>
      <c r="SYK191" s="59"/>
      <c r="SYL191" s="59"/>
      <c r="SYM191" s="59"/>
      <c r="SYR191" s="59"/>
      <c r="SYW191" s="59"/>
      <c r="SZO191" s="322"/>
      <c r="SZP191" s="59"/>
      <c r="SZQ191" s="59"/>
      <c r="SZR191" s="59"/>
      <c r="SZS191" s="59"/>
      <c r="SZT191" s="59"/>
      <c r="SZU191" s="59"/>
      <c r="SZV191" s="59"/>
      <c r="SZW191" s="59"/>
      <c r="SZX191" s="59"/>
      <c r="SZY191" s="59"/>
      <c r="TAD191" s="59"/>
      <c r="TAI191" s="59"/>
      <c r="TBA191" s="322"/>
      <c r="TBB191" s="59"/>
      <c r="TBC191" s="59"/>
      <c r="TBD191" s="59"/>
      <c r="TBE191" s="59"/>
      <c r="TBF191" s="59"/>
      <c r="TBG191" s="59"/>
      <c r="TBH191" s="59"/>
      <c r="TBI191" s="59"/>
      <c r="TBJ191" s="59"/>
      <c r="TBK191" s="59"/>
      <c r="TBP191" s="59"/>
      <c r="TBU191" s="59"/>
      <c r="TCM191" s="322"/>
      <c r="TCN191" s="59"/>
      <c r="TCO191" s="59"/>
      <c r="TCP191" s="59"/>
      <c r="TCQ191" s="59"/>
      <c r="TCR191" s="59"/>
      <c r="TCS191" s="59"/>
      <c r="TCT191" s="59"/>
      <c r="TCU191" s="59"/>
      <c r="TCV191" s="59"/>
      <c r="TCW191" s="59"/>
      <c r="TDB191" s="59"/>
      <c r="TDG191" s="59"/>
      <c r="TDY191" s="322"/>
      <c r="TDZ191" s="59"/>
      <c r="TEA191" s="59"/>
      <c r="TEB191" s="59"/>
      <c r="TEC191" s="59"/>
      <c r="TED191" s="59"/>
      <c r="TEE191" s="59"/>
      <c r="TEF191" s="59"/>
      <c r="TEG191" s="59"/>
      <c r="TEH191" s="59"/>
      <c r="TEI191" s="59"/>
      <c r="TEN191" s="59"/>
      <c r="TES191" s="59"/>
      <c r="TFK191" s="322"/>
      <c r="TFL191" s="59"/>
      <c r="TFM191" s="59"/>
      <c r="TFN191" s="59"/>
      <c r="TFO191" s="59"/>
      <c r="TFP191" s="59"/>
      <c r="TFQ191" s="59"/>
      <c r="TFR191" s="59"/>
      <c r="TFS191" s="59"/>
      <c r="TFT191" s="59"/>
      <c r="TFU191" s="59"/>
      <c r="TFZ191" s="59"/>
      <c r="TGE191" s="59"/>
      <c r="TGW191" s="322"/>
      <c r="TGX191" s="59"/>
      <c r="TGY191" s="59"/>
      <c r="TGZ191" s="59"/>
      <c r="THA191" s="59"/>
      <c r="THB191" s="59"/>
      <c r="THC191" s="59"/>
      <c r="THD191" s="59"/>
      <c r="THE191" s="59"/>
      <c r="THF191" s="59"/>
      <c r="THG191" s="59"/>
      <c r="THL191" s="59"/>
      <c r="THQ191" s="59"/>
      <c r="TII191" s="322"/>
      <c r="TIJ191" s="59"/>
      <c r="TIK191" s="59"/>
      <c r="TIL191" s="59"/>
      <c r="TIM191" s="59"/>
      <c r="TIN191" s="59"/>
      <c r="TIO191" s="59"/>
      <c r="TIP191" s="59"/>
      <c r="TIQ191" s="59"/>
      <c r="TIR191" s="59"/>
      <c r="TIS191" s="59"/>
      <c r="TIX191" s="59"/>
      <c r="TJC191" s="59"/>
      <c r="TJU191" s="322"/>
      <c r="TJV191" s="59"/>
      <c r="TJW191" s="59"/>
      <c r="TJX191" s="59"/>
      <c r="TJY191" s="59"/>
      <c r="TJZ191" s="59"/>
      <c r="TKA191" s="59"/>
      <c r="TKB191" s="59"/>
      <c r="TKC191" s="59"/>
      <c r="TKD191" s="59"/>
      <c r="TKE191" s="59"/>
      <c r="TKJ191" s="59"/>
      <c r="TKO191" s="59"/>
      <c r="TLG191" s="322"/>
      <c r="TLH191" s="59"/>
      <c r="TLI191" s="59"/>
      <c r="TLJ191" s="59"/>
      <c r="TLK191" s="59"/>
      <c r="TLL191" s="59"/>
      <c r="TLM191" s="59"/>
      <c r="TLN191" s="59"/>
      <c r="TLO191" s="59"/>
      <c r="TLP191" s="59"/>
      <c r="TLQ191" s="59"/>
      <c r="TLV191" s="59"/>
      <c r="TMA191" s="59"/>
      <c r="TMS191" s="322"/>
      <c r="TMT191" s="59"/>
      <c r="TMU191" s="59"/>
      <c r="TMV191" s="59"/>
      <c r="TMW191" s="59"/>
      <c r="TMX191" s="59"/>
      <c r="TMY191" s="59"/>
      <c r="TMZ191" s="59"/>
      <c r="TNA191" s="59"/>
      <c r="TNB191" s="59"/>
      <c r="TNC191" s="59"/>
      <c r="TNH191" s="59"/>
      <c r="TNM191" s="59"/>
      <c r="TOE191" s="322"/>
      <c r="TOF191" s="59"/>
      <c r="TOG191" s="59"/>
      <c r="TOH191" s="59"/>
      <c r="TOI191" s="59"/>
      <c r="TOJ191" s="59"/>
      <c r="TOK191" s="59"/>
      <c r="TOL191" s="59"/>
      <c r="TOM191" s="59"/>
      <c r="TON191" s="59"/>
      <c r="TOO191" s="59"/>
      <c r="TOT191" s="59"/>
      <c r="TOY191" s="59"/>
      <c r="TPQ191" s="322"/>
      <c r="TPR191" s="59"/>
      <c r="TPS191" s="59"/>
      <c r="TPT191" s="59"/>
      <c r="TPU191" s="59"/>
      <c r="TPV191" s="59"/>
      <c r="TPW191" s="59"/>
      <c r="TPX191" s="59"/>
      <c r="TPY191" s="59"/>
      <c r="TPZ191" s="59"/>
      <c r="TQA191" s="59"/>
      <c r="TQF191" s="59"/>
      <c r="TQK191" s="59"/>
      <c r="TRC191" s="322"/>
      <c r="TRD191" s="59"/>
      <c r="TRE191" s="59"/>
      <c r="TRF191" s="59"/>
      <c r="TRG191" s="59"/>
      <c r="TRH191" s="59"/>
      <c r="TRI191" s="59"/>
      <c r="TRJ191" s="59"/>
      <c r="TRK191" s="59"/>
      <c r="TRL191" s="59"/>
      <c r="TRM191" s="59"/>
      <c r="TRR191" s="59"/>
      <c r="TRW191" s="59"/>
      <c r="TSO191" s="322"/>
      <c r="TSP191" s="59"/>
      <c r="TSQ191" s="59"/>
      <c r="TSR191" s="59"/>
      <c r="TSS191" s="59"/>
      <c r="TST191" s="59"/>
      <c r="TSU191" s="59"/>
      <c r="TSV191" s="59"/>
      <c r="TSW191" s="59"/>
      <c r="TSX191" s="59"/>
      <c r="TSY191" s="59"/>
      <c r="TTD191" s="59"/>
      <c r="TTI191" s="59"/>
      <c r="TUA191" s="322"/>
      <c r="TUB191" s="59"/>
      <c r="TUC191" s="59"/>
      <c r="TUD191" s="59"/>
      <c r="TUE191" s="59"/>
      <c r="TUF191" s="59"/>
      <c r="TUG191" s="59"/>
      <c r="TUH191" s="59"/>
      <c r="TUI191" s="59"/>
      <c r="TUJ191" s="59"/>
      <c r="TUK191" s="59"/>
      <c r="TUP191" s="59"/>
      <c r="TUU191" s="59"/>
      <c r="TVM191" s="322"/>
      <c r="TVN191" s="59"/>
      <c r="TVO191" s="59"/>
      <c r="TVP191" s="59"/>
      <c r="TVQ191" s="59"/>
      <c r="TVR191" s="59"/>
      <c r="TVS191" s="59"/>
      <c r="TVT191" s="59"/>
      <c r="TVU191" s="59"/>
      <c r="TVV191" s="59"/>
      <c r="TVW191" s="59"/>
      <c r="TWB191" s="59"/>
      <c r="TWG191" s="59"/>
      <c r="TWY191" s="322"/>
      <c r="TWZ191" s="59"/>
      <c r="TXA191" s="59"/>
      <c r="TXB191" s="59"/>
      <c r="TXC191" s="59"/>
      <c r="TXD191" s="59"/>
      <c r="TXE191" s="59"/>
      <c r="TXF191" s="59"/>
      <c r="TXG191" s="59"/>
      <c r="TXH191" s="59"/>
      <c r="TXI191" s="59"/>
      <c r="TXN191" s="59"/>
      <c r="TXS191" s="59"/>
      <c r="TYK191" s="322"/>
      <c r="TYL191" s="59"/>
      <c r="TYM191" s="59"/>
      <c r="TYN191" s="59"/>
      <c r="TYO191" s="59"/>
      <c r="TYP191" s="59"/>
      <c r="TYQ191" s="59"/>
      <c r="TYR191" s="59"/>
      <c r="TYS191" s="59"/>
      <c r="TYT191" s="59"/>
      <c r="TYU191" s="59"/>
      <c r="TYZ191" s="59"/>
      <c r="TZE191" s="59"/>
      <c r="TZW191" s="322"/>
      <c r="TZX191" s="59"/>
      <c r="TZY191" s="59"/>
      <c r="TZZ191" s="59"/>
      <c r="UAA191" s="59"/>
      <c r="UAB191" s="59"/>
      <c r="UAC191" s="59"/>
      <c r="UAD191" s="59"/>
      <c r="UAE191" s="59"/>
      <c r="UAF191" s="59"/>
      <c r="UAG191" s="59"/>
      <c r="UAL191" s="59"/>
      <c r="UAQ191" s="59"/>
      <c r="UBI191" s="322"/>
      <c r="UBJ191" s="59"/>
      <c r="UBK191" s="59"/>
      <c r="UBL191" s="59"/>
      <c r="UBM191" s="59"/>
      <c r="UBN191" s="59"/>
      <c r="UBO191" s="59"/>
      <c r="UBP191" s="59"/>
      <c r="UBQ191" s="59"/>
      <c r="UBR191" s="59"/>
      <c r="UBS191" s="59"/>
      <c r="UBX191" s="59"/>
      <c r="UCC191" s="59"/>
      <c r="UCU191" s="322"/>
      <c r="UCV191" s="59"/>
      <c r="UCW191" s="59"/>
      <c r="UCX191" s="59"/>
      <c r="UCY191" s="59"/>
      <c r="UCZ191" s="59"/>
      <c r="UDA191" s="59"/>
      <c r="UDB191" s="59"/>
      <c r="UDC191" s="59"/>
      <c r="UDD191" s="59"/>
      <c r="UDE191" s="59"/>
      <c r="UDJ191" s="59"/>
      <c r="UDO191" s="59"/>
      <c r="UEG191" s="322"/>
      <c r="UEH191" s="59"/>
      <c r="UEI191" s="59"/>
      <c r="UEJ191" s="59"/>
      <c r="UEK191" s="59"/>
      <c r="UEL191" s="59"/>
      <c r="UEM191" s="59"/>
      <c r="UEN191" s="59"/>
      <c r="UEO191" s="59"/>
      <c r="UEP191" s="59"/>
      <c r="UEQ191" s="59"/>
      <c r="UEV191" s="59"/>
      <c r="UFA191" s="59"/>
      <c r="UFS191" s="322"/>
      <c r="UFT191" s="59"/>
      <c r="UFU191" s="59"/>
      <c r="UFV191" s="59"/>
      <c r="UFW191" s="59"/>
      <c r="UFX191" s="59"/>
      <c r="UFY191" s="59"/>
      <c r="UFZ191" s="59"/>
      <c r="UGA191" s="59"/>
      <c r="UGB191" s="59"/>
      <c r="UGC191" s="59"/>
      <c r="UGH191" s="59"/>
      <c r="UGM191" s="59"/>
      <c r="UHE191" s="322"/>
      <c r="UHF191" s="59"/>
      <c r="UHG191" s="59"/>
      <c r="UHH191" s="59"/>
      <c r="UHI191" s="59"/>
      <c r="UHJ191" s="59"/>
      <c r="UHK191" s="59"/>
      <c r="UHL191" s="59"/>
      <c r="UHM191" s="59"/>
      <c r="UHN191" s="59"/>
      <c r="UHO191" s="59"/>
      <c r="UHT191" s="59"/>
      <c r="UHY191" s="59"/>
      <c r="UIQ191" s="322"/>
      <c r="UIR191" s="59"/>
      <c r="UIS191" s="59"/>
      <c r="UIT191" s="59"/>
      <c r="UIU191" s="59"/>
      <c r="UIV191" s="59"/>
      <c r="UIW191" s="59"/>
      <c r="UIX191" s="59"/>
      <c r="UIY191" s="59"/>
      <c r="UIZ191" s="59"/>
      <c r="UJA191" s="59"/>
      <c r="UJF191" s="59"/>
      <c r="UJK191" s="59"/>
      <c r="UKC191" s="322"/>
      <c r="UKD191" s="59"/>
      <c r="UKE191" s="59"/>
      <c r="UKF191" s="59"/>
      <c r="UKG191" s="59"/>
      <c r="UKH191" s="59"/>
      <c r="UKI191" s="59"/>
      <c r="UKJ191" s="59"/>
      <c r="UKK191" s="59"/>
      <c r="UKL191" s="59"/>
      <c r="UKM191" s="59"/>
      <c r="UKR191" s="59"/>
      <c r="UKW191" s="59"/>
      <c r="ULO191" s="322"/>
      <c r="ULP191" s="59"/>
      <c r="ULQ191" s="59"/>
      <c r="ULR191" s="59"/>
      <c r="ULS191" s="59"/>
      <c r="ULT191" s="59"/>
      <c r="ULU191" s="59"/>
      <c r="ULV191" s="59"/>
      <c r="ULW191" s="59"/>
      <c r="ULX191" s="59"/>
      <c r="ULY191" s="59"/>
      <c r="UMD191" s="59"/>
      <c r="UMI191" s="59"/>
      <c r="UNA191" s="322"/>
      <c r="UNB191" s="59"/>
      <c r="UNC191" s="59"/>
      <c r="UND191" s="59"/>
      <c r="UNE191" s="59"/>
      <c r="UNF191" s="59"/>
      <c r="UNG191" s="59"/>
      <c r="UNH191" s="59"/>
      <c r="UNI191" s="59"/>
      <c r="UNJ191" s="59"/>
      <c r="UNK191" s="59"/>
      <c r="UNP191" s="59"/>
      <c r="UNU191" s="59"/>
      <c r="UOM191" s="322"/>
      <c r="UON191" s="59"/>
      <c r="UOO191" s="59"/>
      <c r="UOP191" s="59"/>
      <c r="UOQ191" s="59"/>
      <c r="UOR191" s="59"/>
      <c r="UOS191" s="59"/>
      <c r="UOT191" s="59"/>
      <c r="UOU191" s="59"/>
      <c r="UOV191" s="59"/>
      <c r="UOW191" s="59"/>
      <c r="UPB191" s="59"/>
      <c r="UPG191" s="59"/>
      <c r="UPY191" s="322"/>
      <c r="UPZ191" s="59"/>
      <c r="UQA191" s="59"/>
      <c r="UQB191" s="59"/>
      <c r="UQC191" s="59"/>
      <c r="UQD191" s="59"/>
      <c r="UQE191" s="59"/>
      <c r="UQF191" s="59"/>
      <c r="UQG191" s="59"/>
      <c r="UQH191" s="59"/>
      <c r="UQI191" s="59"/>
      <c r="UQN191" s="59"/>
      <c r="UQS191" s="59"/>
      <c r="URK191" s="322"/>
      <c r="URL191" s="59"/>
      <c r="URM191" s="59"/>
      <c r="URN191" s="59"/>
      <c r="URO191" s="59"/>
      <c r="URP191" s="59"/>
      <c r="URQ191" s="59"/>
      <c r="URR191" s="59"/>
      <c r="URS191" s="59"/>
      <c r="URT191" s="59"/>
      <c r="URU191" s="59"/>
      <c r="URZ191" s="59"/>
      <c r="USE191" s="59"/>
      <c r="USW191" s="322"/>
      <c r="USX191" s="59"/>
      <c r="USY191" s="59"/>
      <c r="USZ191" s="59"/>
      <c r="UTA191" s="59"/>
      <c r="UTB191" s="59"/>
      <c r="UTC191" s="59"/>
      <c r="UTD191" s="59"/>
      <c r="UTE191" s="59"/>
      <c r="UTF191" s="59"/>
      <c r="UTG191" s="59"/>
      <c r="UTL191" s="59"/>
      <c r="UTQ191" s="59"/>
      <c r="UUI191" s="322"/>
      <c r="UUJ191" s="59"/>
      <c r="UUK191" s="59"/>
      <c r="UUL191" s="59"/>
      <c r="UUM191" s="59"/>
      <c r="UUN191" s="59"/>
      <c r="UUO191" s="59"/>
      <c r="UUP191" s="59"/>
      <c r="UUQ191" s="59"/>
      <c r="UUR191" s="59"/>
      <c r="UUS191" s="59"/>
      <c r="UUX191" s="59"/>
      <c r="UVC191" s="59"/>
      <c r="UVU191" s="322"/>
      <c r="UVV191" s="59"/>
      <c r="UVW191" s="59"/>
      <c r="UVX191" s="59"/>
      <c r="UVY191" s="59"/>
      <c r="UVZ191" s="59"/>
      <c r="UWA191" s="59"/>
      <c r="UWB191" s="59"/>
      <c r="UWC191" s="59"/>
      <c r="UWD191" s="59"/>
      <c r="UWE191" s="59"/>
      <c r="UWJ191" s="59"/>
      <c r="UWO191" s="59"/>
      <c r="UXG191" s="322"/>
      <c r="UXH191" s="59"/>
      <c r="UXI191" s="59"/>
      <c r="UXJ191" s="59"/>
      <c r="UXK191" s="59"/>
      <c r="UXL191" s="59"/>
      <c r="UXM191" s="59"/>
      <c r="UXN191" s="59"/>
      <c r="UXO191" s="59"/>
      <c r="UXP191" s="59"/>
      <c r="UXQ191" s="59"/>
      <c r="UXV191" s="59"/>
      <c r="UYA191" s="59"/>
      <c r="UYS191" s="322"/>
      <c r="UYT191" s="59"/>
      <c r="UYU191" s="59"/>
      <c r="UYV191" s="59"/>
      <c r="UYW191" s="59"/>
      <c r="UYX191" s="59"/>
      <c r="UYY191" s="59"/>
      <c r="UYZ191" s="59"/>
      <c r="UZA191" s="59"/>
      <c r="UZB191" s="59"/>
      <c r="UZC191" s="59"/>
      <c r="UZH191" s="59"/>
      <c r="UZM191" s="59"/>
      <c r="VAE191" s="322"/>
      <c r="VAF191" s="59"/>
      <c r="VAG191" s="59"/>
      <c r="VAH191" s="59"/>
      <c r="VAI191" s="59"/>
      <c r="VAJ191" s="59"/>
      <c r="VAK191" s="59"/>
      <c r="VAL191" s="59"/>
      <c r="VAM191" s="59"/>
      <c r="VAN191" s="59"/>
      <c r="VAO191" s="59"/>
      <c r="VAT191" s="59"/>
      <c r="VAY191" s="59"/>
      <c r="VBQ191" s="322"/>
      <c r="VBR191" s="59"/>
      <c r="VBS191" s="59"/>
      <c r="VBT191" s="59"/>
      <c r="VBU191" s="59"/>
      <c r="VBV191" s="59"/>
      <c r="VBW191" s="59"/>
      <c r="VBX191" s="59"/>
      <c r="VBY191" s="59"/>
      <c r="VBZ191" s="59"/>
      <c r="VCA191" s="59"/>
      <c r="VCF191" s="59"/>
      <c r="VCK191" s="59"/>
      <c r="VDC191" s="322"/>
      <c r="VDD191" s="59"/>
      <c r="VDE191" s="59"/>
      <c r="VDF191" s="59"/>
      <c r="VDG191" s="59"/>
      <c r="VDH191" s="59"/>
      <c r="VDI191" s="59"/>
      <c r="VDJ191" s="59"/>
      <c r="VDK191" s="59"/>
      <c r="VDL191" s="59"/>
      <c r="VDM191" s="59"/>
      <c r="VDR191" s="59"/>
      <c r="VDW191" s="59"/>
      <c r="VEO191" s="322"/>
      <c r="VEP191" s="59"/>
      <c r="VEQ191" s="59"/>
      <c r="VER191" s="59"/>
      <c r="VES191" s="59"/>
      <c r="VET191" s="59"/>
      <c r="VEU191" s="59"/>
      <c r="VEV191" s="59"/>
      <c r="VEW191" s="59"/>
      <c r="VEX191" s="59"/>
      <c r="VEY191" s="59"/>
      <c r="VFD191" s="59"/>
      <c r="VFI191" s="59"/>
      <c r="VGA191" s="322"/>
      <c r="VGB191" s="59"/>
      <c r="VGC191" s="59"/>
      <c r="VGD191" s="59"/>
      <c r="VGE191" s="59"/>
      <c r="VGF191" s="59"/>
      <c r="VGG191" s="59"/>
      <c r="VGH191" s="59"/>
      <c r="VGI191" s="59"/>
      <c r="VGJ191" s="59"/>
      <c r="VGK191" s="59"/>
      <c r="VGP191" s="59"/>
      <c r="VGU191" s="59"/>
      <c r="VHM191" s="322"/>
      <c r="VHN191" s="59"/>
      <c r="VHO191" s="59"/>
      <c r="VHP191" s="59"/>
      <c r="VHQ191" s="59"/>
      <c r="VHR191" s="59"/>
      <c r="VHS191" s="59"/>
      <c r="VHT191" s="59"/>
      <c r="VHU191" s="59"/>
      <c r="VHV191" s="59"/>
      <c r="VHW191" s="59"/>
      <c r="VIB191" s="59"/>
      <c r="VIG191" s="59"/>
      <c r="VIY191" s="322"/>
      <c r="VIZ191" s="59"/>
      <c r="VJA191" s="59"/>
      <c r="VJB191" s="59"/>
      <c r="VJC191" s="59"/>
      <c r="VJD191" s="59"/>
      <c r="VJE191" s="59"/>
      <c r="VJF191" s="59"/>
      <c r="VJG191" s="59"/>
      <c r="VJH191" s="59"/>
      <c r="VJI191" s="59"/>
      <c r="VJN191" s="59"/>
      <c r="VJS191" s="59"/>
      <c r="VKK191" s="322"/>
      <c r="VKL191" s="59"/>
      <c r="VKM191" s="59"/>
      <c r="VKN191" s="59"/>
      <c r="VKO191" s="59"/>
      <c r="VKP191" s="59"/>
      <c r="VKQ191" s="59"/>
      <c r="VKR191" s="59"/>
      <c r="VKS191" s="59"/>
      <c r="VKT191" s="59"/>
      <c r="VKU191" s="59"/>
      <c r="VKZ191" s="59"/>
      <c r="VLE191" s="59"/>
      <c r="VLW191" s="322"/>
      <c r="VLX191" s="59"/>
      <c r="VLY191" s="59"/>
      <c r="VLZ191" s="59"/>
      <c r="VMA191" s="59"/>
      <c r="VMB191" s="59"/>
      <c r="VMC191" s="59"/>
      <c r="VMD191" s="59"/>
      <c r="VME191" s="59"/>
      <c r="VMF191" s="59"/>
      <c r="VMG191" s="59"/>
      <c r="VML191" s="59"/>
      <c r="VMQ191" s="59"/>
      <c r="VNI191" s="322"/>
      <c r="VNJ191" s="59"/>
      <c r="VNK191" s="59"/>
      <c r="VNL191" s="59"/>
      <c r="VNM191" s="59"/>
      <c r="VNN191" s="59"/>
      <c r="VNO191" s="59"/>
      <c r="VNP191" s="59"/>
      <c r="VNQ191" s="59"/>
      <c r="VNR191" s="59"/>
      <c r="VNS191" s="59"/>
      <c r="VNX191" s="59"/>
      <c r="VOC191" s="59"/>
      <c r="VOU191" s="322"/>
      <c r="VOV191" s="59"/>
      <c r="VOW191" s="59"/>
      <c r="VOX191" s="59"/>
      <c r="VOY191" s="59"/>
      <c r="VOZ191" s="59"/>
      <c r="VPA191" s="59"/>
      <c r="VPB191" s="59"/>
      <c r="VPC191" s="59"/>
      <c r="VPD191" s="59"/>
      <c r="VPE191" s="59"/>
      <c r="VPJ191" s="59"/>
      <c r="VPO191" s="59"/>
      <c r="VQG191" s="322"/>
      <c r="VQH191" s="59"/>
      <c r="VQI191" s="59"/>
      <c r="VQJ191" s="59"/>
      <c r="VQK191" s="59"/>
      <c r="VQL191" s="59"/>
      <c r="VQM191" s="59"/>
      <c r="VQN191" s="59"/>
      <c r="VQO191" s="59"/>
      <c r="VQP191" s="59"/>
      <c r="VQQ191" s="59"/>
      <c r="VQV191" s="59"/>
      <c r="VRA191" s="59"/>
      <c r="VRS191" s="322"/>
      <c r="VRT191" s="59"/>
      <c r="VRU191" s="59"/>
      <c r="VRV191" s="59"/>
      <c r="VRW191" s="59"/>
      <c r="VRX191" s="59"/>
      <c r="VRY191" s="59"/>
      <c r="VRZ191" s="59"/>
      <c r="VSA191" s="59"/>
      <c r="VSB191" s="59"/>
      <c r="VSC191" s="59"/>
      <c r="VSH191" s="59"/>
      <c r="VSM191" s="59"/>
      <c r="VTE191" s="322"/>
      <c r="VTF191" s="59"/>
      <c r="VTG191" s="59"/>
      <c r="VTH191" s="59"/>
      <c r="VTI191" s="59"/>
      <c r="VTJ191" s="59"/>
      <c r="VTK191" s="59"/>
      <c r="VTL191" s="59"/>
      <c r="VTM191" s="59"/>
      <c r="VTN191" s="59"/>
      <c r="VTO191" s="59"/>
      <c r="VTT191" s="59"/>
      <c r="VTY191" s="59"/>
      <c r="VUQ191" s="322"/>
      <c r="VUR191" s="59"/>
      <c r="VUS191" s="59"/>
      <c r="VUT191" s="59"/>
      <c r="VUU191" s="59"/>
      <c r="VUV191" s="59"/>
      <c r="VUW191" s="59"/>
      <c r="VUX191" s="59"/>
      <c r="VUY191" s="59"/>
      <c r="VUZ191" s="59"/>
      <c r="VVA191" s="59"/>
      <c r="VVF191" s="59"/>
      <c r="VVK191" s="59"/>
      <c r="VWC191" s="322"/>
      <c r="VWD191" s="59"/>
      <c r="VWE191" s="59"/>
      <c r="VWF191" s="59"/>
      <c r="VWG191" s="59"/>
      <c r="VWH191" s="59"/>
      <c r="VWI191" s="59"/>
      <c r="VWJ191" s="59"/>
      <c r="VWK191" s="59"/>
      <c r="VWL191" s="59"/>
      <c r="VWM191" s="59"/>
      <c r="VWR191" s="59"/>
      <c r="VWW191" s="59"/>
      <c r="VXO191" s="322"/>
      <c r="VXP191" s="59"/>
      <c r="VXQ191" s="59"/>
      <c r="VXR191" s="59"/>
      <c r="VXS191" s="59"/>
      <c r="VXT191" s="59"/>
      <c r="VXU191" s="59"/>
      <c r="VXV191" s="59"/>
      <c r="VXW191" s="59"/>
      <c r="VXX191" s="59"/>
      <c r="VXY191" s="59"/>
      <c r="VYD191" s="59"/>
      <c r="VYI191" s="59"/>
      <c r="VZA191" s="322"/>
      <c r="VZB191" s="59"/>
      <c r="VZC191" s="59"/>
      <c r="VZD191" s="59"/>
      <c r="VZE191" s="59"/>
      <c r="VZF191" s="59"/>
      <c r="VZG191" s="59"/>
      <c r="VZH191" s="59"/>
      <c r="VZI191" s="59"/>
      <c r="VZJ191" s="59"/>
      <c r="VZK191" s="59"/>
      <c r="VZP191" s="59"/>
      <c r="VZU191" s="59"/>
      <c r="WAM191" s="322"/>
      <c r="WAN191" s="59"/>
      <c r="WAO191" s="59"/>
      <c r="WAP191" s="59"/>
      <c r="WAQ191" s="59"/>
      <c r="WAR191" s="59"/>
      <c r="WAS191" s="59"/>
      <c r="WAT191" s="59"/>
      <c r="WAU191" s="59"/>
      <c r="WAV191" s="59"/>
      <c r="WAW191" s="59"/>
      <c r="WBB191" s="59"/>
      <c r="WBG191" s="59"/>
      <c r="WBY191" s="322"/>
      <c r="WBZ191" s="59"/>
      <c r="WCA191" s="59"/>
      <c r="WCB191" s="59"/>
      <c r="WCC191" s="59"/>
      <c r="WCD191" s="59"/>
      <c r="WCE191" s="59"/>
      <c r="WCF191" s="59"/>
      <c r="WCG191" s="59"/>
      <c r="WCH191" s="59"/>
      <c r="WCI191" s="59"/>
      <c r="WCN191" s="59"/>
      <c r="WCS191" s="59"/>
      <c r="WDK191" s="322"/>
      <c r="WDL191" s="59"/>
      <c r="WDM191" s="59"/>
      <c r="WDN191" s="59"/>
      <c r="WDO191" s="59"/>
      <c r="WDP191" s="59"/>
      <c r="WDQ191" s="59"/>
      <c r="WDR191" s="59"/>
      <c r="WDS191" s="59"/>
      <c r="WDT191" s="59"/>
      <c r="WDU191" s="59"/>
      <c r="WDZ191" s="59"/>
      <c r="WEE191" s="59"/>
      <c r="WEW191" s="322"/>
      <c r="WEX191" s="59"/>
      <c r="WEY191" s="59"/>
      <c r="WEZ191" s="59"/>
      <c r="WFA191" s="59"/>
      <c r="WFB191" s="59"/>
      <c r="WFC191" s="59"/>
      <c r="WFD191" s="59"/>
      <c r="WFE191" s="59"/>
      <c r="WFF191" s="59"/>
      <c r="WFG191" s="59"/>
      <c r="WFL191" s="59"/>
      <c r="WFQ191" s="59"/>
      <c r="WGI191" s="322"/>
      <c r="WGJ191" s="59"/>
      <c r="WGK191" s="59"/>
      <c r="WGL191" s="59"/>
      <c r="WGM191" s="59"/>
      <c r="WGN191" s="59"/>
      <c r="WGO191" s="59"/>
      <c r="WGP191" s="59"/>
      <c r="WGQ191" s="59"/>
      <c r="WGR191" s="59"/>
      <c r="WGS191" s="59"/>
      <c r="WGX191" s="59"/>
      <c r="WHC191" s="59"/>
      <c r="WHU191" s="322"/>
      <c r="WHV191" s="59"/>
      <c r="WHW191" s="59"/>
      <c r="WHX191" s="59"/>
      <c r="WHY191" s="59"/>
      <c r="WHZ191" s="59"/>
      <c r="WIA191" s="59"/>
      <c r="WIB191" s="59"/>
      <c r="WIC191" s="59"/>
      <c r="WID191" s="59"/>
      <c r="WIE191" s="59"/>
      <c r="WIJ191" s="59"/>
      <c r="WIO191" s="59"/>
      <c r="WJG191" s="322"/>
      <c r="WJH191" s="59"/>
      <c r="WJI191" s="59"/>
      <c r="WJJ191" s="59"/>
      <c r="WJK191" s="59"/>
      <c r="WJL191" s="59"/>
      <c r="WJM191" s="59"/>
      <c r="WJN191" s="59"/>
      <c r="WJO191" s="59"/>
      <c r="WJP191" s="59"/>
      <c r="WJQ191" s="59"/>
      <c r="WJV191" s="59"/>
      <c r="WKA191" s="59"/>
      <c r="WKS191" s="322"/>
      <c r="WKT191" s="59"/>
      <c r="WKU191" s="59"/>
      <c r="WKV191" s="59"/>
      <c r="WKW191" s="59"/>
      <c r="WKX191" s="59"/>
      <c r="WKY191" s="59"/>
      <c r="WKZ191" s="59"/>
      <c r="WLA191" s="59"/>
      <c r="WLB191" s="59"/>
      <c r="WLC191" s="59"/>
      <c r="WLH191" s="59"/>
      <c r="WLM191" s="59"/>
      <c r="WME191" s="322"/>
      <c r="WMF191" s="59"/>
      <c r="WMG191" s="59"/>
      <c r="WMH191" s="59"/>
      <c r="WMI191" s="59"/>
      <c r="WMJ191" s="59"/>
      <c r="WMK191" s="59"/>
      <c r="WML191" s="59"/>
      <c r="WMM191" s="59"/>
      <c r="WMN191" s="59"/>
      <c r="WMO191" s="59"/>
      <c r="WMT191" s="59"/>
      <c r="WMY191" s="59"/>
      <c r="WNQ191" s="322"/>
      <c r="WNR191" s="59"/>
      <c r="WNS191" s="59"/>
      <c r="WNT191" s="59"/>
      <c r="WNU191" s="59"/>
      <c r="WNV191" s="59"/>
      <c r="WNW191" s="59"/>
      <c r="WNX191" s="59"/>
      <c r="WNY191" s="59"/>
      <c r="WNZ191" s="59"/>
      <c r="WOA191" s="59"/>
      <c r="WOF191" s="59"/>
      <c r="WOK191" s="59"/>
      <c r="WPC191" s="322"/>
      <c r="WPD191" s="59"/>
      <c r="WPE191" s="59"/>
      <c r="WPF191" s="59"/>
      <c r="WPG191" s="59"/>
      <c r="WPH191" s="59"/>
      <c r="WPI191" s="59"/>
      <c r="WPJ191" s="59"/>
      <c r="WPK191" s="59"/>
      <c r="WPL191" s="59"/>
      <c r="WPM191" s="59"/>
      <c r="WPR191" s="59"/>
      <c r="WPW191" s="59"/>
      <c r="WQO191" s="322"/>
      <c r="WQP191" s="59"/>
      <c r="WQQ191" s="59"/>
      <c r="WQR191" s="59"/>
      <c r="WQS191" s="59"/>
      <c r="WQT191" s="59"/>
      <c r="WQU191" s="59"/>
      <c r="WQV191" s="59"/>
      <c r="WQW191" s="59"/>
      <c r="WQX191" s="59"/>
      <c r="WQY191" s="59"/>
      <c r="WRD191" s="59"/>
      <c r="WRI191" s="59"/>
      <c r="WSA191" s="322"/>
      <c r="WSB191" s="59"/>
      <c r="WSC191" s="59"/>
      <c r="WSD191" s="59"/>
      <c r="WSE191" s="59"/>
      <c r="WSF191" s="59"/>
      <c r="WSG191" s="59"/>
      <c r="WSH191" s="59"/>
      <c r="WSI191" s="59"/>
      <c r="WSJ191" s="59"/>
      <c r="WSK191" s="59"/>
      <c r="WSP191" s="59"/>
      <c r="WSU191" s="59"/>
      <c r="WTM191" s="322"/>
      <c r="WTN191" s="59"/>
      <c r="WTO191" s="59"/>
      <c r="WTP191" s="59"/>
      <c r="WTQ191" s="59"/>
      <c r="WTR191" s="59"/>
      <c r="WTS191" s="59"/>
      <c r="WTT191" s="59"/>
      <c r="WTU191" s="59"/>
      <c r="WTV191" s="59"/>
      <c r="WTW191" s="59"/>
      <c r="WUB191" s="59"/>
      <c r="WUG191" s="59"/>
      <c r="WUY191" s="322"/>
      <c r="WUZ191" s="59"/>
      <c r="WVA191" s="59"/>
      <c r="WVB191" s="59"/>
      <c r="WVC191" s="59"/>
      <c r="WVD191" s="59"/>
      <c r="WVE191" s="59"/>
      <c r="WVF191" s="59"/>
      <c r="WVG191" s="59"/>
      <c r="WVH191" s="59"/>
      <c r="WVI191" s="59"/>
      <c r="WVN191" s="59"/>
      <c r="WVS191" s="59"/>
      <c r="WWK191" s="322"/>
      <c r="WWL191" s="59"/>
      <c r="WWM191" s="59"/>
      <c r="WWN191" s="59"/>
      <c r="WWO191" s="59"/>
      <c r="WWP191" s="59"/>
      <c r="WWQ191" s="59"/>
      <c r="WWR191" s="59"/>
      <c r="WWS191" s="59"/>
      <c r="WWT191" s="59"/>
      <c r="WWU191" s="59"/>
      <c r="WWZ191" s="59"/>
      <c r="WXE191" s="59"/>
      <c r="WXW191" s="322"/>
      <c r="WXX191" s="59"/>
      <c r="WXY191" s="59"/>
      <c r="WXZ191" s="59"/>
      <c r="WYA191" s="59"/>
      <c r="WYB191" s="59"/>
      <c r="WYC191" s="59"/>
      <c r="WYD191" s="59"/>
      <c r="WYE191" s="59"/>
      <c r="WYF191" s="59"/>
      <c r="WYG191" s="59"/>
      <c r="WYL191" s="59"/>
      <c r="WYQ191" s="59"/>
      <c r="WZI191" s="322"/>
      <c r="WZJ191" s="59"/>
      <c r="WZK191" s="59"/>
      <c r="WZL191" s="59"/>
      <c r="WZM191" s="59"/>
      <c r="WZN191" s="59"/>
      <c r="WZO191" s="59"/>
      <c r="WZP191" s="59"/>
      <c r="WZQ191" s="59"/>
      <c r="WZR191" s="59"/>
      <c r="WZS191" s="59"/>
      <c r="WZX191" s="59"/>
      <c r="XAC191" s="59"/>
      <c r="XAU191" s="322"/>
      <c r="XAV191" s="59"/>
      <c r="XAW191" s="59"/>
      <c r="XAX191" s="59"/>
      <c r="XAY191" s="59"/>
      <c r="XAZ191" s="59"/>
      <c r="XBA191" s="59"/>
      <c r="XBB191" s="59"/>
      <c r="XBC191" s="59"/>
      <c r="XBD191" s="59"/>
      <c r="XBE191" s="59"/>
      <c r="XBJ191" s="59"/>
      <c r="XBO191" s="59"/>
      <c r="XCG191" s="322"/>
      <c r="XCH191" s="59"/>
      <c r="XCI191" s="59"/>
      <c r="XCJ191" s="59"/>
      <c r="XCK191" s="59"/>
      <c r="XCL191" s="59"/>
      <c r="XCM191" s="59"/>
      <c r="XCN191" s="59"/>
      <c r="XCO191" s="59"/>
      <c r="XCP191" s="59"/>
      <c r="XCQ191" s="59"/>
      <c r="XCV191" s="59"/>
      <c r="XDA191" s="59"/>
      <c r="XDS191" s="322"/>
      <c r="XDT191" s="59"/>
      <c r="XDU191" s="59"/>
      <c r="XDV191" s="59"/>
      <c r="XDW191" s="59"/>
      <c r="XDX191" s="59"/>
      <c r="XDY191" s="59"/>
      <c r="XDZ191" s="59"/>
      <c r="XEA191" s="59"/>
      <c r="XEB191" s="59"/>
      <c r="XEC191" s="59"/>
      <c r="XEH191" s="59"/>
      <c r="XEM191" s="59"/>
    </row>
    <row r="192" spans="1:1015 1033:2041 2059:3067 3085:4093 4111:5119 5137:6140 6145:7166 7171:8192 8197:9213 9218:10239 10244:16367" customFormat="1">
      <c r="A192" s="21"/>
      <c r="B192" s="334"/>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10"/>
      <c r="AT192" s="131"/>
      <c r="AU192" s="131"/>
      <c r="AV192" s="131"/>
      <c r="AW192" s="131"/>
      <c r="AX192" s="131"/>
      <c r="AY192" s="131"/>
      <c r="AZ192" s="131"/>
      <c r="BA192" s="131"/>
      <c r="BB192" s="131"/>
      <c r="BC192" s="131"/>
      <c r="BD192" s="131"/>
      <c r="BE192" s="410"/>
      <c r="BG192" s="348"/>
      <c r="BH192" s="348"/>
      <c r="BI192" s="348"/>
      <c r="BJ192" s="126"/>
      <c r="BK192" s="224"/>
    </row>
    <row r="193" spans="1:63" customFormat="1">
      <c r="A193" s="21" t="s">
        <v>240</v>
      </c>
      <c r="B193" s="335" t="s">
        <v>26</v>
      </c>
      <c r="C193" s="60">
        <v>646</v>
      </c>
      <c r="D193" s="60">
        <v>665</v>
      </c>
      <c r="E193" s="60">
        <v>661</v>
      </c>
      <c r="F193" s="60">
        <v>657</v>
      </c>
      <c r="G193" s="61">
        <f t="shared" ref="G193:G206" si="64">SUM(C193:F193)</f>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9">
        <v>672.20010389774995</v>
      </c>
      <c r="AA193" s="61">
        <v>2716.23240036991</v>
      </c>
      <c r="AB193" s="139">
        <v>646.79448422922599</v>
      </c>
      <c r="AC193" s="139">
        <v>607.08945540792399</v>
      </c>
      <c r="AD193" s="139">
        <v>619.05525908717505</v>
      </c>
      <c r="AE193" s="139">
        <v>653.55338793697501</v>
      </c>
      <c r="AF193" s="61">
        <v>2526.4925866612998</v>
      </c>
      <c r="AG193" s="139">
        <v>643.70582893101698</v>
      </c>
      <c r="AH193" s="139">
        <v>658.35556426812798</v>
      </c>
      <c r="AI193" s="139">
        <v>704.49665403181598</v>
      </c>
      <c r="AJ193" s="139">
        <v>690.17261020644503</v>
      </c>
      <c r="AK193" s="61">
        <v>2696.7306574374102</v>
      </c>
      <c r="AL193" s="139">
        <v>687.69465437132499</v>
      </c>
      <c r="AM193" s="139">
        <v>687.69465437132499</v>
      </c>
      <c r="AN193" s="139">
        <v>684.570430712703</v>
      </c>
      <c r="AO193" s="139">
        <v>684.57043071270505</v>
      </c>
      <c r="AP193" s="139">
        <v>699.26760582591305</v>
      </c>
      <c r="AQ193" s="354">
        <v>699.26760582590987</v>
      </c>
      <c r="AR193" s="139">
        <v>710.09798573543503</v>
      </c>
      <c r="AS193" s="354">
        <f>AU193-AM193-AO193-AQ193</f>
        <v>710.09798573543026</v>
      </c>
      <c r="AT193" s="61">
        <v>2781.6306766453699</v>
      </c>
      <c r="AU193" s="61">
        <v>2781.6306766453699</v>
      </c>
      <c r="AV193" s="139">
        <v>671.61357467432299</v>
      </c>
      <c r="AW193" s="139">
        <v>862.93811633177006</v>
      </c>
      <c r="AX193" s="139">
        <v>882.53346233743605</v>
      </c>
      <c r="AY193" s="139">
        <v>879.88603771732096</v>
      </c>
      <c r="AZ193" s="61">
        <v>3296.9711910608598</v>
      </c>
      <c r="BA193" s="139">
        <v>846.18673473680997</v>
      </c>
      <c r="BB193" s="139">
        <v>889.34073719486003</v>
      </c>
      <c r="BC193" s="139">
        <v>869.38065685272704</v>
      </c>
      <c r="BD193" s="134">
        <v>914.71992202822901</v>
      </c>
      <c r="BE193" s="61">
        <v>3519.6280508126301</v>
      </c>
      <c r="BG193" s="165">
        <f t="shared" ref="BG193:BG206" si="65">IF(ISERROR($BD193/AY193),"ns",IF($BD193/AY193&gt;200%,"x"&amp;(ROUND($BD193/AY193,1)),IF($BD193/AY193&lt;0,"ns",$BD193/AY193-1)))</f>
        <v>3.9589086333586154E-2</v>
      </c>
      <c r="BH193" s="165"/>
      <c r="BI193" s="165">
        <f t="shared" ref="BI193:BI206" si="66">IF(ISERROR($BE193/AZ193),"ns",IF($BE193/AZ193&gt;200%,"x"&amp;(ROUND($BE193/AZ193,1)),IF($BE193/AZ193&lt;0,"ns",$BE193/AZ193-1)))</f>
        <v>6.753375957771901E-2</v>
      </c>
      <c r="BJ193" s="126"/>
      <c r="BK193" s="224" t="b">
        <f t="shared" ref="BK193:BK206" si="67">ROUND(BE193,1)=ROUND((BA193+BB193+BC193+BD193),1)</f>
        <v>1</v>
      </c>
    </row>
    <row r="194" spans="1:63" customFormat="1">
      <c r="A194" s="21" t="s">
        <v>241</v>
      </c>
      <c r="B194" s="336" t="s">
        <v>28</v>
      </c>
      <c r="C194" s="97">
        <v>-366</v>
      </c>
      <c r="D194" s="97">
        <v>-320</v>
      </c>
      <c r="E194" s="97">
        <v>-318</v>
      </c>
      <c r="F194" s="97">
        <v>-332</v>
      </c>
      <c r="G194" s="102">
        <f t="shared" si="64"/>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2">
        <v>-357.90613391752117</v>
      </c>
      <c r="AR194" s="91">
        <v>-359.37594827577499</v>
      </c>
      <c r="AS194" s="414">
        <f t="shared" ref="AS194:AS206" si="68">AU194-AM194-AO194-AQ194</f>
        <v>-359.37594827576686</v>
      </c>
      <c r="AT194" s="92">
        <v>-1477.3124208424399</v>
      </c>
      <c r="AU194" s="92">
        <v>-1477.3124208424399</v>
      </c>
      <c r="AV194" s="91">
        <v>-401.671944192431</v>
      </c>
      <c r="AW194" s="91">
        <v>-408.79200986620901</v>
      </c>
      <c r="AX194" s="91">
        <v>-423.59448835988798</v>
      </c>
      <c r="AY194" s="91">
        <v>-453.27835513818599</v>
      </c>
      <c r="AZ194" s="92">
        <v>-1687.3367975567101</v>
      </c>
      <c r="BA194" s="91">
        <v>-453.81021472082301</v>
      </c>
      <c r="BB194" s="91">
        <v>-442.71958920012702</v>
      </c>
      <c r="BC194" s="91">
        <v>-436.70915844355602</v>
      </c>
      <c r="BD194" s="91">
        <v>-446.83335390215802</v>
      </c>
      <c r="BE194" s="519">
        <v>-1780.07231626666</v>
      </c>
      <c r="BG194" s="165">
        <f t="shared" si="65"/>
        <v>-1.4218638862786959E-2</v>
      </c>
      <c r="BH194" s="165"/>
      <c r="BI194" s="165">
        <f t="shared" si="66"/>
        <v>5.4959696750662035E-2</v>
      </c>
      <c r="BJ194" s="126"/>
      <c r="BK194" s="224" t="b">
        <f t="shared" si="67"/>
        <v>1</v>
      </c>
    </row>
    <row r="195" spans="1:63" customFormat="1">
      <c r="A195" s="93" t="s">
        <v>242</v>
      </c>
      <c r="B195" s="337"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3">
        <v>0</v>
      </c>
      <c r="AR195" s="95">
        <v>0</v>
      </c>
      <c r="AS195" s="353">
        <f t="shared" si="68"/>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s="95">
        <v>0</v>
      </c>
      <c r="BE195" s="96">
        <v>0</v>
      </c>
      <c r="BG195" s="165" t="str">
        <f t="shared" si="65"/>
        <v>ns</v>
      </c>
      <c r="BH195" s="165"/>
      <c r="BI195" s="165">
        <f t="shared" si="66"/>
        <v>-1</v>
      </c>
      <c r="BJ195" s="126"/>
      <c r="BK195" s="224" t="b">
        <f t="shared" si="67"/>
        <v>1</v>
      </c>
    </row>
    <row r="196" spans="1:63" customFormat="1">
      <c r="A196" s="21" t="s">
        <v>243</v>
      </c>
      <c r="B196" s="335" t="s">
        <v>32</v>
      </c>
      <c r="C196" s="60">
        <v>280</v>
      </c>
      <c r="D196" s="60">
        <v>345</v>
      </c>
      <c r="E196" s="60">
        <v>343</v>
      </c>
      <c r="F196" s="60">
        <v>325</v>
      </c>
      <c r="G196" s="61">
        <f t="shared" si="64"/>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54">
        <v>341.36147190839199</v>
      </c>
      <c r="AR196" s="134">
        <v>350.72203745966101</v>
      </c>
      <c r="AS196" s="354">
        <f t="shared" si="68"/>
        <v>350.72203745965999</v>
      </c>
      <c r="AT196" s="61">
        <v>1304.31825580293</v>
      </c>
      <c r="AU196" s="61">
        <v>1304.31825580293</v>
      </c>
      <c r="AV196" s="134">
        <v>269.94163048189199</v>
      </c>
      <c r="AW196" s="134">
        <v>454.14610646556605</v>
      </c>
      <c r="AX196" s="134">
        <v>458.93897397754904</v>
      </c>
      <c r="AY196" s="134">
        <v>426.60768257913503</v>
      </c>
      <c r="AZ196" s="61">
        <v>1609.63439350414</v>
      </c>
      <c r="BA196" s="134">
        <v>392.37652001598701</v>
      </c>
      <c r="BB196" s="134">
        <v>446.62114799473301</v>
      </c>
      <c r="BC196" s="134">
        <v>432.67149840917</v>
      </c>
      <c r="BD196" s="134">
        <v>467.88656812607098</v>
      </c>
      <c r="BE196" s="61">
        <v>1739.5557345459599</v>
      </c>
      <c r="BG196" s="165">
        <f t="shared" si="65"/>
        <v>9.6760764591431903E-2</v>
      </c>
      <c r="BH196" s="165"/>
      <c r="BI196" s="165">
        <f t="shared" si="66"/>
        <v>8.0714814224976728E-2</v>
      </c>
      <c r="BJ196" s="126"/>
      <c r="BK196" s="224" t="b">
        <f t="shared" si="67"/>
        <v>1</v>
      </c>
    </row>
    <row r="197" spans="1:63" customFormat="1">
      <c r="A197" s="21" t="s">
        <v>244</v>
      </c>
      <c r="B197" s="336" t="s">
        <v>34</v>
      </c>
      <c r="C197" s="97">
        <v>-205</v>
      </c>
      <c r="D197" s="97">
        <v>-183</v>
      </c>
      <c r="E197" s="97">
        <v>-156</v>
      </c>
      <c r="F197" s="97">
        <v>-113</v>
      </c>
      <c r="G197" s="102">
        <f t="shared" si="64"/>
        <v>-657</v>
      </c>
      <c r="H197" s="97">
        <v>-119.30350318417</v>
      </c>
      <c r="I197" s="97">
        <v>-157.50569279396899</v>
      </c>
      <c r="J197" s="97">
        <v>-156.77908280600099</v>
      </c>
      <c r="K197" s="97">
        <v>-124.033059429684</v>
      </c>
      <c r="L197" s="102">
        <v>-557.62133821382395</v>
      </c>
      <c r="M197" s="135">
        <v>-92.407799466871893</v>
      </c>
      <c r="N197" s="135">
        <v>-117.49741777721999</v>
      </c>
      <c r="O197" s="135">
        <v>-127.94975275637699</v>
      </c>
      <c r="P197" s="135">
        <v>-101.95666472085099</v>
      </c>
      <c r="Q197" s="102">
        <v>-439.81163472131999</v>
      </c>
      <c r="R197" s="135">
        <v>-99.307862763129293</v>
      </c>
      <c r="S197" s="135">
        <v>-127.280658469301</v>
      </c>
      <c r="T197" s="135">
        <v>-141.16150460768301</v>
      </c>
      <c r="U197" s="135">
        <v>-98.820272144919102</v>
      </c>
      <c r="V197" s="102">
        <v>-466.57029798503299</v>
      </c>
      <c r="W197" s="135">
        <v>-107.358681063239</v>
      </c>
      <c r="X197" s="135">
        <v>-131.56709952932101</v>
      </c>
      <c r="Y197" s="135">
        <v>-131.09430354270199</v>
      </c>
      <c r="Z197" s="135">
        <v>-127.37372273000599</v>
      </c>
      <c r="AA197" s="102">
        <v>-497.393806865268</v>
      </c>
      <c r="AB197" s="135">
        <v>-189.879023709872</v>
      </c>
      <c r="AC197" s="135">
        <v>-248.23318864347601</v>
      </c>
      <c r="AD197" s="135">
        <v>-140.706893358787</v>
      </c>
      <c r="AE197" s="135">
        <v>-153.65689086770601</v>
      </c>
      <c r="AF197" s="102">
        <v>-732.47599657984199</v>
      </c>
      <c r="AG197" s="135">
        <v>-127.41968578986</v>
      </c>
      <c r="AH197" s="135">
        <v>-134.35039221551401</v>
      </c>
      <c r="AI197" s="135">
        <v>-107.680065969852</v>
      </c>
      <c r="AJ197" s="135">
        <v>-135.744595763158</v>
      </c>
      <c r="AK197" s="102">
        <v>-505.19473973838399</v>
      </c>
      <c r="AL197" s="135">
        <v>-124.52454615981399</v>
      </c>
      <c r="AM197" s="135">
        <v>-124.52454615981399</v>
      </c>
      <c r="AN197" s="135">
        <v>-112.154221063709</v>
      </c>
      <c r="AO197" s="135">
        <v>-112.15422106370799</v>
      </c>
      <c r="AP197" s="135">
        <v>-151.08060452529901</v>
      </c>
      <c r="AQ197" s="355">
        <v>-151.08060452529904</v>
      </c>
      <c r="AR197" s="135">
        <v>-145.35869197826901</v>
      </c>
      <c r="AS197" s="416">
        <f t="shared" si="68"/>
        <v>-145.35869197826892</v>
      </c>
      <c r="AT197" s="102">
        <v>-533.11806372708998</v>
      </c>
      <c r="AU197" s="102">
        <v>-533.11806372708998</v>
      </c>
      <c r="AV197" s="135">
        <v>-158.41792438047699</v>
      </c>
      <c r="AW197" s="135">
        <v>-219.77354537009199</v>
      </c>
      <c r="AX197" s="135">
        <v>-223.755460212815</v>
      </c>
      <c r="AY197" s="135">
        <v>-184.02423986285999</v>
      </c>
      <c r="AZ197" s="102">
        <v>-785.97116982624402</v>
      </c>
      <c r="BA197" s="135">
        <v>-218.803400205862</v>
      </c>
      <c r="BB197" s="135">
        <v>-210.50996371754599</v>
      </c>
      <c r="BC197" s="135">
        <v>-223.22677867649301</v>
      </c>
      <c r="BD197" s="135">
        <v>-305.89046651437502</v>
      </c>
      <c r="BE197" s="63">
        <v>-958.43060911427494</v>
      </c>
      <c r="BG197" s="165">
        <f t="shared" si="65"/>
        <v>0.66222920818655817</v>
      </c>
      <c r="BH197" s="165"/>
      <c r="BI197" s="165">
        <f t="shared" si="66"/>
        <v>0.21942209321260076</v>
      </c>
      <c r="BJ197" s="126"/>
      <c r="BK197" s="224" t="b">
        <f t="shared" si="67"/>
        <v>1</v>
      </c>
    </row>
    <row r="198" spans="1:63" customFormat="1">
      <c r="A198" s="21" t="s">
        <v>245</v>
      </c>
      <c r="B198" s="336" t="s">
        <v>38</v>
      </c>
      <c r="C198" s="97">
        <v>43</v>
      </c>
      <c r="D198" s="97">
        <v>45</v>
      </c>
      <c r="E198" s="97">
        <v>44</v>
      </c>
      <c r="F198" s="97">
        <v>32</v>
      </c>
      <c r="G198" s="102">
        <f t="shared" si="64"/>
        <v>164</v>
      </c>
      <c r="H198" s="97">
        <v>46.0220612847952</v>
      </c>
      <c r="I198" s="97">
        <v>50.563356385004397</v>
      </c>
      <c r="J198" s="97">
        <v>55.299945133415697</v>
      </c>
      <c r="K198" s="97">
        <v>55.611409234548901</v>
      </c>
      <c r="L198" s="102">
        <v>207.496772037764</v>
      </c>
      <c r="M198" s="135">
        <v>65.500575453834699</v>
      </c>
      <c r="N198" s="135">
        <v>49.3780145951023</v>
      </c>
      <c r="O198" s="135">
        <v>68.120125633479503</v>
      </c>
      <c r="P198" s="135">
        <v>58.167738711713902</v>
      </c>
      <c r="Q198" s="102">
        <v>241.16645439413</v>
      </c>
      <c r="R198" s="135">
        <v>62.0082779238992</v>
      </c>
      <c r="S198" s="135">
        <v>64.541606949217496</v>
      </c>
      <c r="T198" s="135">
        <v>62.984021717504397</v>
      </c>
      <c r="U198" s="135">
        <v>64.713192225614179</v>
      </c>
      <c r="V198" s="102">
        <v>254.247098816235</v>
      </c>
      <c r="W198" s="135">
        <v>78.125004996224305</v>
      </c>
      <c r="X198" s="135">
        <v>78.311029753818403</v>
      </c>
      <c r="Y198" s="135">
        <v>74.182445744092604</v>
      </c>
      <c r="Z198" s="135">
        <v>64.865428184590996</v>
      </c>
      <c r="AA198" s="102">
        <v>295.48390867872598</v>
      </c>
      <c r="AB198" s="135">
        <v>71.786847657429206</v>
      </c>
      <c r="AC198" s="135">
        <v>60.496168701118499</v>
      </c>
      <c r="AD198" s="135">
        <v>72.059087843483695</v>
      </c>
      <c r="AE198" s="135">
        <v>50.163251161811004</v>
      </c>
      <c r="AF198" s="102">
        <v>254.50535536384302</v>
      </c>
      <c r="AG198" s="135">
        <v>74.110636199517401</v>
      </c>
      <c r="AH198" s="135">
        <v>82.360387227747594</v>
      </c>
      <c r="AI198" s="135">
        <v>79.082288539432795</v>
      </c>
      <c r="AJ198" s="135">
        <v>66.914909760356693</v>
      </c>
      <c r="AK198" s="102">
        <v>302.46822172705498</v>
      </c>
      <c r="AL198" s="135">
        <v>80.098261624961197</v>
      </c>
      <c r="AM198" s="135">
        <v>80.098261624961197</v>
      </c>
      <c r="AN198" s="135">
        <v>78.148193150531199</v>
      </c>
      <c r="AO198" s="135">
        <v>78.148193150530801</v>
      </c>
      <c r="AP198" s="135">
        <v>82.150768497177395</v>
      </c>
      <c r="AQ198" s="355">
        <v>82.150768497178007</v>
      </c>
      <c r="AR198" s="135">
        <v>75.915091391625396</v>
      </c>
      <c r="AS198" s="416">
        <f t="shared" si="68"/>
        <v>75.915091391624998</v>
      </c>
      <c r="AT198" s="102">
        <v>316.312314664295</v>
      </c>
      <c r="AU198" s="102">
        <v>316.312314664295</v>
      </c>
      <c r="AV198" s="135">
        <v>74.127554178708394</v>
      </c>
      <c r="AW198" s="135">
        <v>22.986960833722001</v>
      </c>
      <c r="AX198" s="135">
        <v>31.591390541353249</v>
      </c>
      <c r="AY198" s="135">
        <v>39.570277617359402</v>
      </c>
      <c r="AZ198" s="102">
        <v>168.27618317114297</v>
      </c>
      <c r="BA198" s="135">
        <v>30.348072728234101</v>
      </c>
      <c r="BB198" s="135">
        <v>29.1398138790601</v>
      </c>
      <c r="BC198" s="135">
        <v>23.040002651715898</v>
      </c>
      <c r="BD198" s="135">
        <v>42.884957294830997</v>
      </c>
      <c r="BE198" s="63">
        <v>125.41284655384101</v>
      </c>
      <c r="BG198" s="165">
        <f t="shared" si="65"/>
        <v>8.3766904784551066E-2</v>
      </c>
      <c r="BH198" s="165"/>
      <c r="BI198" s="165">
        <f t="shared" si="66"/>
        <v>-0.25472016187643387</v>
      </c>
      <c r="BJ198" s="126"/>
      <c r="BK198" s="224" t="b">
        <f t="shared" si="67"/>
        <v>1</v>
      </c>
    </row>
    <row r="199" spans="1:63" customFormat="1">
      <c r="A199" s="21" t="s">
        <v>246</v>
      </c>
      <c r="B199" s="336" t="s">
        <v>40</v>
      </c>
      <c r="C199" s="97">
        <v>0</v>
      </c>
      <c r="D199" s="97">
        <v>0</v>
      </c>
      <c r="E199" s="97">
        <v>0</v>
      </c>
      <c r="F199" s="97">
        <v>4</v>
      </c>
      <c r="G199" s="102">
        <f t="shared" si="64"/>
        <v>4</v>
      </c>
      <c r="H199" s="97">
        <v>-4.2338270110407E-2</v>
      </c>
      <c r="I199" s="97">
        <v>-1.608390562933</v>
      </c>
      <c r="J199" s="97">
        <v>0.105279277754699</v>
      </c>
      <c r="K199" s="97">
        <v>-0.12630977170471</v>
      </c>
      <c r="L199" s="102">
        <v>-1.6717593269934199</v>
      </c>
      <c r="M199" s="135">
        <v>-0.213800890076348</v>
      </c>
      <c r="N199" s="135">
        <v>3.0207542659739801E-2</v>
      </c>
      <c r="O199" s="135">
        <v>-1.16005191802769</v>
      </c>
      <c r="P199" s="135">
        <v>-1.7508636198327401E-2</v>
      </c>
      <c r="Q199" s="102">
        <v>-1.3611539016426299</v>
      </c>
      <c r="R199" s="135">
        <v>0.168353127578414</v>
      </c>
      <c r="S199" s="135">
        <v>0.54963696589164002</v>
      </c>
      <c r="T199" s="135">
        <v>0.69743816473255105</v>
      </c>
      <c r="U199" s="135">
        <v>-0.40335468313777501</v>
      </c>
      <c r="V199" s="102">
        <v>1.01207357506483</v>
      </c>
      <c r="W199" s="135">
        <v>4.9445887984086501E-2</v>
      </c>
      <c r="X199" s="135">
        <v>0.46294565205106603</v>
      </c>
      <c r="Y199" s="135">
        <v>-9.0133988887331502E-3</v>
      </c>
      <c r="Z199" s="135">
        <v>-0.49694149101556201</v>
      </c>
      <c r="AA199" s="102">
        <v>6.4366501308571501E-3</v>
      </c>
      <c r="AB199" s="135">
        <v>0.37835655388114903</v>
      </c>
      <c r="AC199" s="135">
        <v>17.9404039633955</v>
      </c>
      <c r="AD199" s="135">
        <v>-11.2725388181541</v>
      </c>
      <c r="AE199" s="135">
        <v>-10.08525760677</v>
      </c>
      <c r="AF199" s="102">
        <v>-3.0390359076474001</v>
      </c>
      <c r="AG199" s="135">
        <v>-0.19753122053545999</v>
      </c>
      <c r="AH199" s="135">
        <v>12.4985752802876</v>
      </c>
      <c r="AI199" s="135">
        <v>-6.9751386143134004</v>
      </c>
      <c r="AJ199" s="135">
        <v>-13.736212422921399</v>
      </c>
      <c r="AK199" s="102">
        <v>-8.4103069774826604</v>
      </c>
      <c r="AL199" s="135">
        <v>7.0109300922334306E-2</v>
      </c>
      <c r="AM199" s="135">
        <v>7.0109300922334306E-2</v>
      </c>
      <c r="AN199" s="135">
        <v>-1.81433451814989</v>
      </c>
      <c r="AO199" s="135">
        <v>-1.8143345181498944</v>
      </c>
      <c r="AP199" s="135">
        <v>5.5681673710547397</v>
      </c>
      <c r="AQ199" s="355">
        <v>5.5681673710547397</v>
      </c>
      <c r="AR199" s="135">
        <v>-1.7866297750411499</v>
      </c>
      <c r="AS199" s="416">
        <f t="shared" si="68"/>
        <v>-1.7866297750411495</v>
      </c>
      <c r="AT199" s="102">
        <v>2.0373123787860301</v>
      </c>
      <c r="AU199" s="102">
        <v>2.0373123787860301</v>
      </c>
      <c r="AV199" s="135">
        <v>-1.37694979269448</v>
      </c>
      <c r="AW199" s="135">
        <v>-1.7304140797121086</v>
      </c>
      <c r="AX199" s="135">
        <v>-4.0989744737337048</v>
      </c>
      <c r="AY199" s="135">
        <v>-10.5360382708458</v>
      </c>
      <c r="AZ199" s="102">
        <v>-17.742376616986107</v>
      </c>
      <c r="BA199" s="135">
        <v>-0.42832101816384499</v>
      </c>
      <c r="BB199" s="135">
        <v>-0.55803966496219903</v>
      </c>
      <c r="BC199" s="135">
        <v>-1.9454487105843501</v>
      </c>
      <c r="BD199" s="135">
        <v>-8.7470225938004802</v>
      </c>
      <c r="BE199" s="63">
        <v>-11.6788319875109</v>
      </c>
      <c r="BG199" s="165">
        <f t="shared" si="65"/>
        <v>-0.16979965628975491</v>
      </c>
      <c r="BH199" s="165"/>
      <c r="BI199" s="165">
        <f t="shared" si="66"/>
        <v>-0.34175492722153811</v>
      </c>
      <c r="BJ199" s="126"/>
      <c r="BK199" s="224" t="b">
        <f t="shared" si="67"/>
        <v>1</v>
      </c>
    </row>
    <row r="200" spans="1:63" customFormat="1">
      <c r="A200" s="21" t="s">
        <v>247</v>
      </c>
      <c r="B200" s="336" t="s">
        <v>42</v>
      </c>
      <c r="C200" s="97">
        <v>0</v>
      </c>
      <c r="D200" s="97">
        <v>0</v>
      </c>
      <c r="E200" s="97">
        <v>0</v>
      </c>
      <c r="F200" s="97">
        <v>0</v>
      </c>
      <c r="G200" s="102">
        <f t="shared" si="64"/>
        <v>0</v>
      </c>
      <c r="H200" s="97">
        <v>0</v>
      </c>
      <c r="I200" s="97">
        <v>0</v>
      </c>
      <c r="J200" s="97">
        <v>0</v>
      </c>
      <c r="K200" s="97">
        <v>0</v>
      </c>
      <c r="L200" s="102">
        <v>0</v>
      </c>
      <c r="M200" s="135">
        <v>0</v>
      </c>
      <c r="N200" s="135">
        <v>0</v>
      </c>
      <c r="O200" s="135">
        <v>0</v>
      </c>
      <c r="P200" s="135">
        <v>0</v>
      </c>
      <c r="Q200" s="102">
        <v>0</v>
      </c>
      <c r="R200" s="135">
        <v>0</v>
      </c>
      <c r="S200" s="135">
        <v>0</v>
      </c>
      <c r="T200" s="135">
        <v>0</v>
      </c>
      <c r="U200" s="135">
        <v>0</v>
      </c>
      <c r="V200" s="102">
        <v>0</v>
      </c>
      <c r="W200" s="135">
        <v>0</v>
      </c>
      <c r="X200" s="135">
        <v>0</v>
      </c>
      <c r="Y200" s="135">
        <v>0</v>
      </c>
      <c r="Z200" s="135">
        <v>0</v>
      </c>
      <c r="AA200" s="102">
        <v>0</v>
      </c>
      <c r="AB200" s="135">
        <v>0</v>
      </c>
      <c r="AC200" s="135">
        <v>0</v>
      </c>
      <c r="AD200" s="135">
        <v>0</v>
      </c>
      <c r="AE200" s="135">
        <v>0</v>
      </c>
      <c r="AF200" s="102">
        <v>0</v>
      </c>
      <c r="AG200" s="135">
        <v>0</v>
      </c>
      <c r="AH200" s="135">
        <v>0</v>
      </c>
      <c r="AI200" s="135">
        <v>0</v>
      </c>
      <c r="AJ200" s="135">
        <v>0</v>
      </c>
      <c r="AK200" s="102">
        <v>0</v>
      </c>
      <c r="AL200" s="135">
        <v>0</v>
      </c>
      <c r="AM200" s="135">
        <v>0</v>
      </c>
      <c r="AN200" s="135">
        <v>0</v>
      </c>
      <c r="AO200" s="135">
        <v>0</v>
      </c>
      <c r="AP200" s="135">
        <v>0</v>
      </c>
      <c r="AQ200" s="355">
        <v>0</v>
      </c>
      <c r="AR200" s="135">
        <v>0</v>
      </c>
      <c r="AS200" s="416">
        <f t="shared" si="68"/>
        <v>0</v>
      </c>
      <c r="AT200" s="102">
        <v>0</v>
      </c>
      <c r="AU200" s="102">
        <v>0</v>
      </c>
      <c r="AV200" s="135">
        <v>0</v>
      </c>
      <c r="AW200" s="135">
        <v>0</v>
      </c>
      <c r="AX200" s="135">
        <v>0</v>
      </c>
      <c r="AY200" s="135">
        <v>0</v>
      </c>
      <c r="AZ200" s="102">
        <v>0</v>
      </c>
      <c r="BA200" s="135">
        <v>0</v>
      </c>
      <c r="BB200" s="135">
        <v>0</v>
      </c>
      <c r="BC200" s="135">
        <v>0</v>
      </c>
      <c r="BD200" s="135">
        <v>0</v>
      </c>
      <c r="BE200" s="63">
        <v>0</v>
      </c>
      <c r="BG200" s="165" t="str">
        <f t="shared" si="65"/>
        <v>ns</v>
      </c>
      <c r="BH200" s="165"/>
      <c r="BI200" s="165" t="str">
        <f t="shared" si="66"/>
        <v>ns</v>
      </c>
      <c r="BJ200" s="126"/>
      <c r="BK200" s="224" t="b">
        <f t="shared" si="67"/>
        <v>1</v>
      </c>
    </row>
    <row r="201" spans="1:63" customFormat="1">
      <c r="A201" s="21" t="s">
        <v>248</v>
      </c>
      <c r="B201" s="335" t="s">
        <v>44</v>
      </c>
      <c r="C201" s="60">
        <v>118</v>
      </c>
      <c r="D201" s="60">
        <v>207</v>
      </c>
      <c r="E201" s="60">
        <v>231</v>
      </c>
      <c r="F201" s="60">
        <v>248</v>
      </c>
      <c r="G201" s="61">
        <f t="shared" si="64"/>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300.21403521361401</v>
      </c>
      <c r="V201" s="61">
        <v>1177.4575805684999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221.156906928431</v>
      </c>
      <c r="AF201" s="61">
        <v>757.32678269855194</v>
      </c>
      <c r="AG201" s="134">
        <v>231.80584472919799</v>
      </c>
      <c r="AH201" s="134">
        <v>292.50976550946598</v>
      </c>
      <c r="AI201" s="134">
        <v>298.95101476225</v>
      </c>
      <c r="AJ201" s="134">
        <v>255.80896677919901</v>
      </c>
      <c r="AK201" s="61">
        <v>1079.07559178011</v>
      </c>
      <c r="AL201" s="134">
        <v>241.85737378930301</v>
      </c>
      <c r="AM201" s="134">
        <v>241.85737378930301</v>
      </c>
      <c r="AN201" s="134">
        <v>290.20083498031801</v>
      </c>
      <c r="AO201" s="134">
        <v>290.20083498031704</v>
      </c>
      <c r="AP201" s="134">
        <v>277.999803251326</v>
      </c>
      <c r="AQ201" s="354">
        <v>277.99980325132697</v>
      </c>
      <c r="AR201" s="134">
        <v>279.49180709797599</v>
      </c>
      <c r="AS201" s="354">
        <f t="shared" si="68"/>
        <v>279.49180709797315</v>
      </c>
      <c r="AT201" s="61">
        <v>1089.5498191189201</v>
      </c>
      <c r="AU201" s="61">
        <v>1089.5498191189201</v>
      </c>
      <c r="AV201" s="134">
        <v>184.27431048742901</v>
      </c>
      <c r="AW201" s="134">
        <v>255.62910784948383</v>
      </c>
      <c r="AX201" s="134">
        <v>262.67592983235323</v>
      </c>
      <c r="AY201" s="134">
        <v>271.61768206278799</v>
      </c>
      <c r="AZ201" s="61">
        <v>974.19703023205011</v>
      </c>
      <c r="BA201" s="134">
        <v>203.492871520195</v>
      </c>
      <c r="BB201" s="134">
        <v>264.69295849128599</v>
      </c>
      <c r="BC201" s="134">
        <v>230.53927367380899</v>
      </c>
      <c r="BD201" s="134">
        <v>196.13403631272701</v>
      </c>
      <c r="BE201" s="61">
        <v>894.85913999801699</v>
      </c>
      <c r="BG201" s="165">
        <f t="shared" si="65"/>
        <v>-0.27790402000637038</v>
      </c>
      <c r="BH201" s="165"/>
      <c r="BI201" s="165">
        <f t="shared" si="66"/>
        <v>-8.1439265130109351E-2</v>
      </c>
      <c r="BJ201" s="126"/>
      <c r="BK201" s="224" t="b">
        <f t="shared" si="67"/>
        <v>1</v>
      </c>
    </row>
    <row r="202" spans="1:63" customFormat="1">
      <c r="A202" s="21" t="s">
        <v>249</v>
      </c>
      <c r="B202" s="336" t="s">
        <v>46</v>
      </c>
      <c r="C202" s="97">
        <v>-35</v>
      </c>
      <c r="D202" s="97">
        <v>-55</v>
      </c>
      <c r="E202" s="97">
        <v>-60</v>
      </c>
      <c r="F202" s="97">
        <v>-63</v>
      </c>
      <c r="G202" s="102">
        <f t="shared" si="64"/>
        <v>-213</v>
      </c>
      <c r="H202" s="97">
        <v>-56.972289948838402</v>
      </c>
      <c r="I202" s="97">
        <v>-48.176802935033599</v>
      </c>
      <c r="J202" s="97">
        <v>-48.017894718396398</v>
      </c>
      <c r="K202" s="97">
        <v>-53.063810950942496</v>
      </c>
      <c r="L202" s="102">
        <v>-206.230798553211</v>
      </c>
      <c r="M202" s="135">
        <v>-73.940810495103705</v>
      </c>
      <c r="N202" s="135">
        <v>-70.425590485236597</v>
      </c>
      <c r="O202" s="135">
        <v>-60.376322865879303</v>
      </c>
      <c r="P202" s="135">
        <v>-67.344105256532501</v>
      </c>
      <c r="Q202" s="102">
        <v>-272.08682910275201</v>
      </c>
      <c r="R202" s="135">
        <v>-64.488870058028496</v>
      </c>
      <c r="S202" s="135">
        <v>-76.1254135127719</v>
      </c>
      <c r="T202" s="135">
        <v>-63.4560369616527</v>
      </c>
      <c r="U202" s="135">
        <v>-39.675676921550199</v>
      </c>
      <c r="V202" s="102">
        <v>-243.745997454003</v>
      </c>
      <c r="W202" s="135">
        <v>-63.787950704860599</v>
      </c>
      <c r="X202" s="135">
        <v>-73.089333114708097</v>
      </c>
      <c r="Y202" s="135">
        <v>-56.399463689915699</v>
      </c>
      <c r="Z202" s="135">
        <v>-39.764784495201802</v>
      </c>
      <c r="AA202" s="102">
        <v>-233.04153200468599</v>
      </c>
      <c r="AB202" s="135">
        <v>-28.931902861926599</v>
      </c>
      <c r="AC202" s="135">
        <v>47.0688091495647</v>
      </c>
      <c r="AD202" s="135">
        <v>-43.294016991144801</v>
      </c>
      <c r="AE202" s="135">
        <v>-43.7291306620494</v>
      </c>
      <c r="AF202" s="102">
        <v>-68.886241365556103</v>
      </c>
      <c r="AG202" s="135">
        <v>-50.020787423045</v>
      </c>
      <c r="AH202" s="135">
        <v>-59.1013782287502</v>
      </c>
      <c r="AI202" s="135">
        <v>-67.673060972863496</v>
      </c>
      <c r="AJ202" s="135">
        <v>-50.549385714687091</v>
      </c>
      <c r="AK202" s="102">
        <v>-227.34461233934599</v>
      </c>
      <c r="AL202" s="135">
        <v>-53.802347211447298</v>
      </c>
      <c r="AM202" s="135">
        <v>-53.802347211447298</v>
      </c>
      <c r="AN202" s="135">
        <v>-60.179316227069897</v>
      </c>
      <c r="AO202" s="135">
        <v>-60.179316227069705</v>
      </c>
      <c r="AP202" s="135">
        <v>-47.470453341260601</v>
      </c>
      <c r="AQ202" s="355">
        <v>-47.470453341261006</v>
      </c>
      <c r="AR202" s="135">
        <v>-52.950185940557397</v>
      </c>
      <c r="AS202" s="416">
        <f t="shared" si="68"/>
        <v>-52.950185940557006</v>
      </c>
      <c r="AT202" s="102">
        <v>-214.402302720335</v>
      </c>
      <c r="AU202" s="102">
        <v>-214.402302720335</v>
      </c>
      <c r="AV202" s="135">
        <v>-33.954483229355503</v>
      </c>
      <c r="AW202" s="135">
        <v>-70.482661515054019</v>
      </c>
      <c r="AX202" s="135">
        <v>-60.717520252352209</v>
      </c>
      <c r="AY202" s="135">
        <v>-53.819555675680299</v>
      </c>
      <c r="AZ202" s="102">
        <v>-218.97422067244202</v>
      </c>
      <c r="BA202" s="135">
        <v>-42.244773159754999</v>
      </c>
      <c r="BB202" s="135">
        <v>-54.346064289352803</v>
      </c>
      <c r="BC202" s="135">
        <v>-41.8272509433708</v>
      </c>
      <c r="BD202" s="135">
        <v>-48.917974488314002</v>
      </c>
      <c r="BE202" s="63">
        <v>-187.33606288079301</v>
      </c>
      <c r="BG202" s="165">
        <f t="shared" si="65"/>
        <v>-9.1074352543962012E-2</v>
      </c>
      <c r="BH202" s="165"/>
      <c r="BI202" s="165">
        <f t="shared" si="66"/>
        <v>-0.144483481637666</v>
      </c>
      <c r="BJ202" s="126"/>
      <c r="BK202" s="224" t="b">
        <f t="shared" si="67"/>
        <v>1</v>
      </c>
    </row>
    <row r="203" spans="1:63" customFormat="1">
      <c r="A203" s="21" t="s">
        <v>250</v>
      </c>
      <c r="B203" s="336" t="s">
        <v>48</v>
      </c>
      <c r="C203" s="97">
        <v>-1</v>
      </c>
      <c r="D203" s="97">
        <v>0</v>
      </c>
      <c r="E203" s="97">
        <v>0</v>
      </c>
      <c r="F203" s="97">
        <v>0</v>
      </c>
      <c r="G203" s="102">
        <f t="shared" si="64"/>
        <v>-1</v>
      </c>
      <c r="H203" s="97">
        <v>0</v>
      </c>
      <c r="I203" s="97">
        <v>0</v>
      </c>
      <c r="J203" s="97">
        <v>0</v>
      </c>
      <c r="K203" s="97">
        <v>0</v>
      </c>
      <c r="L203" s="102">
        <v>0</v>
      </c>
      <c r="M203" s="135">
        <v>15.114000000000001</v>
      </c>
      <c r="N203" s="135">
        <v>0</v>
      </c>
      <c r="O203" s="135">
        <v>-1.8580000000000001</v>
      </c>
      <c r="P203" s="135">
        <v>-14.565</v>
      </c>
      <c r="Q203" s="102">
        <v>-1.3089999999999999</v>
      </c>
      <c r="R203" s="135">
        <v>0</v>
      </c>
      <c r="S203" s="135">
        <v>0</v>
      </c>
      <c r="T203" s="135">
        <v>-0.45400000000000001</v>
      </c>
      <c r="U203" s="135">
        <v>0</v>
      </c>
      <c r="V203" s="102">
        <v>-0.45400000000000001</v>
      </c>
      <c r="W203" s="135">
        <v>0</v>
      </c>
      <c r="X203" s="135">
        <v>0</v>
      </c>
      <c r="Y203" s="135">
        <v>0</v>
      </c>
      <c r="Z203" s="135">
        <v>0</v>
      </c>
      <c r="AA203" s="102">
        <v>0</v>
      </c>
      <c r="AB203" s="135">
        <v>0</v>
      </c>
      <c r="AC203" s="135">
        <v>0</v>
      </c>
      <c r="AD203" s="135">
        <v>0</v>
      </c>
      <c r="AE203" s="135">
        <v>0</v>
      </c>
      <c r="AF203" s="102">
        <v>0</v>
      </c>
      <c r="AG203" s="135">
        <v>0</v>
      </c>
      <c r="AH203" s="135">
        <v>0.83499999999999996</v>
      </c>
      <c r="AI203" s="135">
        <v>-0.83499999999999996</v>
      </c>
      <c r="AJ203" s="135">
        <v>0</v>
      </c>
      <c r="AK203" s="102">
        <v>0</v>
      </c>
      <c r="AL203" s="135">
        <v>1.14692851076198</v>
      </c>
      <c r="AM203" s="135">
        <v>1.14692851076198</v>
      </c>
      <c r="AN203" s="135">
        <v>1.13313222563949</v>
      </c>
      <c r="AO203" s="135">
        <v>1.1331322256394898</v>
      </c>
      <c r="AP203" s="135">
        <v>1.29337270693039</v>
      </c>
      <c r="AQ203" s="355">
        <v>1.2933727069304002</v>
      </c>
      <c r="AR203" s="135">
        <v>-3.3334334433318702</v>
      </c>
      <c r="AS203" s="416">
        <f t="shared" si="68"/>
        <v>-3.3334334433318702</v>
      </c>
      <c r="AT203" s="102">
        <v>0.24</v>
      </c>
      <c r="AU203" s="102">
        <v>0.24</v>
      </c>
      <c r="AV203" s="135">
        <v>8.4000000000000005E-2</v>
      </c>
      <c r="AW203" s="135">
        <v>0.112</v>
      </c>
      <c r="AX203" s="135">
        <v>-0.48199999999999998</v>
      </c>
      <c r="AY203" s="135">
        <v>0</v>
      </c>
      <c r="AZ203" s="102">
        <v>-0.28599999999999998</v>
      </c>
      <c r="BA203" s="135">
        <v>0</v>
      </c>
      <c r="BB203" s="135">
        <v>0</v>
      </c>
      <c r="BC203" s="135">
        <v>0</v>
      </c>
      <c r="BD203" s="135">
        <v>0</v>
      </c>
      <c r="BE203" s="63">
        <v>0</v>
      </c>
      <c r="BG203" s="165" t="str">
        <f t="shared" si="65"/>
        <v>ns</v>
      </c>
      <c r="BH203" s="165"/>
      <c r="BI203" s="165">
        <f t="shared" si="66"/>
        <v>-1</v>
      </c>
      <c r="BJ203" s="126"/>
      <c r="BK203" s="224" t="b">
        <f t="shared" si="67"/>
        <v>1</v>
      </c>
    </row>
    <row r="204" spans="1:63" customFormat="1">
      <c r="A204" s="21" t="s">
        <v>251</v>
      </c>
      <c r="B204" s="335" t="s">
        <v>50</v>
      </c>
      <c r="C204" s="60">
        <v>82</v>
      </c>
      <c r="D204" s="60">
        <v>152</v>
      </c>
      <c r="E204" s="60">
        <v>171</v>
      </c>
      <c r="F204" s="60">
        <v>185</v>
      </c>
      <c r="G204" s="61">
        <f t="shared" si="64"/>
        <v>590</v>
      </c>
      <c r="H204" s="60">
        <v>158.649422611771</v>
      </c>
      <c r="I204" s="60">
        <v>171.63071472592901</v>
      </c>
      <c r="J204" s="60">
        <v>177.95627264073801</v>
      </c>
      <c r="K204" s="60">
        <v>195.97290292106499</v>
      </c>
      <c r="L204" s="61">
        <v>704.20931289950295</v>
      </c>
      <c r="M204" s="134">
        <v>233.699570472647</v>
      </c>
      <c r="N204" s="134">
        <v>218.57157048002401</v>
      </c>
      <c r="O204" s="134">
        <v>214.97781681837699</v>
      </c>
      <c r="P204" s="134">
        <v>173.54969881444799</v>
      </c>
      <c r="Q204" s="61">
        <v>840.79865658549602</v>
      </c>
      <c r="R204" s="134">
        <v>212.267730290206</v>
      </c>
      <c r="S204" s="134">
        <v>245.81813348746101</v>
      </c>
      <c r="T204" s="134">
        <v>214.63336104477099</v>
      </c>
      <c r="U204" s="134">
        <v>260.538358292064</v>
      </c>
      <c r="V204" s="61">
        <v>933.25758311450102</v>
      </c>
      <c r="W204" s="134">
        <v>227.24326915320199</v>
      </c>
      <c r="X204" s="134">
        <v>231.97342861178799</v>
      </c>
      <c r="Y204" s="134">
        <v>221.97577269904201</v>
      </c>
      <c r="Z204" s="134">
        <v>238.14235725024199</v>
      </c>
      <c r="AA204" s="61">
        <v>919.33482771427305</v>
      </c>
      <c r="AB204" s="134">
        <v>128.431598395397</v>
      </c>
      <c r="AC204" s="134">
        <v>175.39835937040601</v>
      </c>
      <c r="AD204" s="134">
        <v>207.18280730081099</v>
      </c>
      <c r="AE204" s="134">
        <v>177.42777626638201</v>
      </c>
      <c r="AF204" s="61">
        <v>688.44054133299596</v>
      </c>
      <c r="AG204" s="134">
        <v>181.78505730615299</v>
      </c>
      <c r="AH204" s="134">
        <v>234.24338728071601</v>
      </c>
      <c r="AI204" s="134">
        <v>230.442953789386</v>
      </c>
      <c r="AJ204" s="134">
        <v>205.25958106451199</v>
      </c>
      <c r="AK204" s="61">
        <v>851.73097944076801</v>
      </c>
      <c r="AL204" s="134">
        <v>189.20195508861801</v>
      </c>
      <c r="AM204" s="134">
        <v>189.20195508861801</v>
      </c>
      <c r="AN204" s="134">
        <v>231.15465097888699</v>
      </c>
      <c r="AO204" s="134">
        <v>231.15465097888702</v>
      </c>
      <c r="AP204" s="134">
        <v>231.822722616996</v>
      </c>
      <c r="AQ204" s="354">
        <v>231.82272261699597</v>
      </c>
      <c r="AR204" s="134">
        <v>223.20818771408699</v>
      </c>
      <c r="AS204" s="354">
        <f t="shared" si="68"/>
        <v>223.20818771408597</v>
      </c>
      <c r="AT204" s="61">
        <v>875.38751639858697</v>
      </c>
      <c r="AU204" s="61">
        <v>875.38751639858697</v>
      </c>
      <c r="AV204" s="134">
        <v>150.40382725807299</v>
      </c>
      <c r="AW204" s="134">
        <v>185.25844633442981</v>
      </c>
      <c r="AX204" s="134">
        <v>201.47640958000122</v>
      </c>
      <c r="AY204" s="134">
        <v>217.798126387108</v>
      </c>
      <c r="AZ204" s="61">
        <v>754.93680955961202</v>
      </c>
      <c r="BA204" s="134">
        <v>161.24809836044</v>
      </c>
      <c r="BB204" s="134">
        <v>210.346894201933</v>
      </c>
      <c r="BC204" s="134">
        <v>188.71202273043801</v>
      </c>
      <c r="BD204" s="134">
        <v>147.216061824413</v>
      </c>
      <c r="BE204" s="61">
        <v>707.52307711722403</v>
      </c>
      <c r="BG204" s="165">
        <f t="shared" si="65"/>
        <v>-0.32407103648469637</v>
      </c>
      <c r="BH204" s="165"/>
      <c r="BI204" s="165">
        <f t="shared" si="66"/>
        <v>-6.2804902134850904E-2</v>
      </c>
      <c r="BJ204" s="126"/>
      <c r="BK204" s="224" t="b">
        <f t="shared" si="67"/>
        <v>1</v>
      </c>
    </row>
    <row r="205" spans="1:63" customFormat="1">
      <c r="A205" s="21" t="s">
        <v>252</v>
      </c>
      <c r="B205" s="336" t="s">
        <v>52</v>
      </c>
      <c r="C205" s="97">
        <v>-14</v>
      </c>
      <c r="D205" s="97">
        <v>-27</v>
      </c>
      <c r="E205" s="97">
        <v>-28</v>
      </c>
      <c r="F205" s="97">
        <v>-37</v>
      </c>
      <c r="G205" s="102">
        <f t="shared" si="64"/>
        <v>-106</v>
      </c>
      <c r="H205" s="97">
        <v>-30.151763488952401</v>
      </c>
      <c r="I205" s="97">
        <v>-17.368448300613402</v>
      </c>
      <c r="J205" s="97">
        <v>-20.8678503433404</v>
      </c>
      <c r="K205" s="97">
        <v>-22.664016173406999</v>
      </c>
      <c r="L205" s="102">
        <v>-91.052078306313106</v>
      </c>
      <c r="M205" s="135">
        <v>-32.8095866508272</v>
      </c>
      <c r="N205" s="135">
        <v>-30.947833761719899</v>
      </c>
      <c r="O205" s="135">
        <v>-23.9736008504109</v>
      </c>
      <c r="P205" s="135">
        <v>-29.893972472324599</v>
      </c>
      <c r="Q205" s="102">
        <v>-117.624993735283</v>
      </c>
      <c r="R205" s="135">
        <v>-33.737676693479003</v>
      </c>
      <c r="S205" s="135">
        <v>-30.010750531614299</v>
      </c>
      <c r="T205" s="135">
        <v>-24.4253532823457</v>
      </c>
      <c r="U205" s="135">
        <v>-39.638460561216903</v>
      </c>
      <c r="V205" s="102">
        <v>-127.81224106865599</v>
      </c>
      <c r="W205" s="135">
        <v>-32.8276220209275</v>
      </c>
      <c r="X205" s="135">
        <v>-25.211486819942898</v>
      </c>
      <c r="Y205" s="135">
        <v>-21.1159879504768</v>
      </c>
      <c r="Z205" s="135">
        <v>-25.200102244382801</v>
      </c>
      <c r="AA205" s="102">
        <v>-104.35519903573</v>
      </c>
      <c r="AB205" s="135">
        <v>-19.4731763568114</v>
      </c>
      <c r="AC205" s="135">
        <v>-26.280022802561898</v>
      </c>
      <c r="AD205" s="135">
        <v>-26.384735097012399</v>
      </c>
      <c r="AE205" s="135">
        <v>-12.040538164362401</v>
      </c>
      <c r="AF205" s="102">
        <v>-84.178472420748093</v>
      </c>
      <c r="AG205" s="135">
        <v>-23.615171067913799</v>
      </c>
      <c r="AH205" s="135">
        <v>-27.845759549806701</v>
      </c>
      <c r="AI205" s="135">
        <v>-30.771878941334901</v>
      </c>
      <c r="AJ205" s="135">
        <v>-32.621185028093606</v>
      </c>
      <c r="AK205" s="102">
        <v>-114.85399458714899</v>
      </c>
      <c r="AL205" s="135">
        <v>-25.607598178240401</v>
      </c>
      <c r="AM205" s="135">
        <v>-25.607598178240401</v>
      </c>
      <c r="AN205" s="135">
        <v>-30.497433815368598</v>
      </c>
      <c r="AO205" s="135">
        <v>-30.498754310999999</v>
      </c>
      <c r="AP205" s="135">
        <v>-27.2423998602845</v>
      </c>
      <c r="AQ205" s="355">
        <v>-27.242268551104793</v>
      </c>
      <c r="AR205" s="135">
        <v>-25.519681363282402</v>
      </c>
      <c r="AS205" s="416">
        <f t="shared" si="68"/>
        <v>-25.519557022417807</v>
      </c>
      <c r="AT205" s="102">
        <v>-108.867113217176</v>
      </c>
      <c r="AU205" s="102">
        <v>-108.86817806276299</v>
      </c>
      <c r="AV205" s="135">
        <v>-23.310723479274401</v>
      </c>
      <c r="AW205" s="135">
        <v>-21.076641251340401</v>
      </c>
      <c r="AX205" s="135">
        <v>-16.708788319093099</v>
      </c>
      <c r="AY205" s="135">
        <v>-18.155819214322101</v>
      </c>
      <c r="AZ205" s="102">
        <v>-79.251972264030101</v>
      </c>
      <c r="BA205" s="135">
        <v>-18.762889354128401</v>
      </c>
      <c r="BB205" s="135">
        <v>-23.133924554156199</v>
      </c>
      <c r="BC205" s="135">
        <v>-16.814503351216199</v>
      </c>
      <c r="BD205" s="135">
        <v>-23.6870522166681</v>
      </c>
      <c r="BE205" s="63">
        <v>-82.398369476168895</v>
      </c>
      <c r="BG205" s="165">
        <f t="shared" si="65"/>
        <v>0.30465345226519558</v>
      </c>
      <c r="BH205" s="165"/>
      <c r="BI205" s="165">
        <f t="shared" si="66"/>
        <v>3.9701184995831751E-2</v>
      </c>
      <c r="BJ205" s="126"/>
      <c r="BK205" s="224" t="b">
        <f t="shared" si="67"/>
        <v>1</v>
      </c>
    </row>
    <row r="206" spans="1:63" customFormat="1">
      <c r="A206" s="21" t="s">
        <v>253</v>
      </c>
      <c r="B206" s="338" t="s">
        <v>54</v>
      </c>
      <c r="C206" s="61">
        <v>68</v>
      </c>
      <c r="D206" s="61">
        <v>125</v>
      </c>
      <c r="E206" s="61">
        <v>143</v>
      </c>
      <c r="F206" s="61">
        <v>148</v>
      </c>
      <c r="G206" s="61">
        <f t="shared" si="64"/>
        <v>484</v>
      </c>
      <c r="H206" s="61">
        <v>128.49765912281899</v>
      </c>
      <c r="I206" s="61">
        <v>154.262266425316</v>
      </c>
      <c r="J206" s="61">
        <v>157.08842229739699</v>
      </c>
      <c r="K206" s="61">
        <v>173.30888674765799</v>
      </c>
      <c r="L206" s="61">
        <v>613.15723459318895</v>
      </c>
      <c r="M206" s="137">
        <v>200.88998382182001</v>
      </c>
      <c r="N206" s="137">
        <v>187.623736718305</v>
      </c>
      <c r="O206" s="137">
        <v>191.00421596796599</v>
      </c>
      <c r="P206" s="137">
        <v>143.65572634212299</v>
      </c>
      <c r="Q206" s="61">
        <v>723.17366285021296</v>
      </c>
      <c r="R206" s="137">
        <v>178.53005359672699</v>
      </c>
      <c r="S206" s="137">
        <v>215.807382955847</v>
      </c>
      <c r="T206" s="137">
        <v>190.20800776242501</v>
      </c>
      <c r="U206" s="137">
        <v>220.89989773084699</v>
      </c>
      <c r="V206" s="61">
        <v>805.445342045845</v>
      </c>
      <c r="W206" s="137">
        <v>194.41564713227399</v>
      </c>
      <c r="X206" s="137">
        <v>206.761941791845</v>
      </c>
      <c r="Y206" s="137">
        <v>200.859784748565</v>
      </c>
      <c r="Z206" s="137">
        <v>212.94225500585901</v>
      </c>
      <c r="AA206" s="61">
        <v>814.97962867854301</v>
      </c>
      <c r="AB206" s="137">
        <v>108.95842203858599</v>
      </c>
      <c r="AC206" s="137">
        <v>149.11833656784401</v>
      </c>
      <c r="AD206" s="137">
        <v>180.79807220379899</v>
      </c>
      <c r="AE206" s="137">
        <v>165.38723810201901</v>
      </c>
      <c r="AF206" s="61">
        <v>604.26206891224797</v>
      </c>
      <c r="AG206" s="137">
        <v>158.16988623824</v>
      </c>
      <c r="AH206" s="137">
        <v>206.39762773090899</v>
      </c>
      <c r="AI206" s="137">
        <v>199.67107484805101</v>
      </c>
      <c r="AJ206" s="137">
        <v>172.63839603641901</v>
      </c>
      <c r="AK206" s="61">
        <v>736.87698485361898</v>
      </c>
      <c r="AL206" s="137">
        <v>163.594356910377</v>
      </c>
      <c r="AM206" s="137">
        <v>163.594356910377</v>
      </c>
      <c r="AN206" s="137">
        <v>200.65721716351899</v>
      </c>
      <c r="AO206" s="137">
        <v>200.65589666788699</v>
      </c>
      <c r="AP206" s="137">
        <v>204.58032275671101</v>
      </c>
      <c r="AQ206" s="354">
        <v>204.58045406589105</v>
      </c>
      <c r="AR206" s="137">
        <v>197.688506350804</v>
      </c>
      <c r="AS206" s="354">
        <f t="shared" si="68"/>
        <v>197.68863069167008</v>
      </c>
      <c r="AT206" s="61">
        <v>766.52040318141201</v>
      </c>
      <c r="AU206" s="61">
        <v>766.51933833582507</v>
      </c>
      <c r="AV206" s="137">
        <v>127.093103778799</v>
      </c>
      <c r="AW206" s="137">
        <v>164.18180508308879</v>
      </c>
      <c r="AX206" s="137">
        <v>184.76762126090821</v>
      </c>
      <c r="AY206" s="137">
        <v>199.64230717278599</v>
      </c>
      <c r="AZ206" s="61">
        <v>675.68483729558193</v>
      </c>
      <c r="BA206" s="137">
        <v>142.485209006312</v>
      </c>
      <c r="BB206" s="137">
        <v>187.21296964777699</v>
      </c>
      <c r="BC206" s="137">
        <v>171.89751937922199</v>
      </c>
      <c r="BD206" s="137">
        <v>123.529009607745</v>
      </c>
      <c r="BE206" s="61">
        <v>625.12470764105501</v>
      </c>
      <c r="BG206" s="165">
        <f t="shared" si="65"/>
        <v>-0.38124833680251258</v>
      </c>
      <c r="BH206" s="165"/>
      <c r="BI206" s="165">
        <f t="shared" si="66"/>
        <v>-7.4827977281380242E-2</v>
      </c>
      <c r="BJ206" s="126"/>
      <c r="BK206" s="224" t="b">
        <f t="shared" si="67"/>
        <v>1</v>
      </c>
    </row>
    <row r="207" spans="1:63" customFormat="1">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10"/>
      <c r="AT207" s="131"/>
      <c r="AU207" s="131"/>
      <c r="AV207" s="131"/>
      <c r="AW207" s="131"/>
      <c r="AX207" s="131"/>
      <c r="AY207" s="131"/>
      <c r="AZ207" s="131"/>
      <c r="BA207" s="131"/>
      <c r="BB207" s="131"/>
      <c r="BC207" s="131"/>
      <c r="BD207" s="131"/>
      <c r="BE207" s="410"/>
      <c r="BG207" s="165"/>
      <c r="BH207" s="165"/>
      <c r="BI207" s="165"/>
      <c r="BJ207" s="126"/>
      <c r="BK207" s="224"/>
    </row>
    <row r="208" spans="1:63" customFormat="1" ht="16.5" thickBot="1">
      <c r="A208" s="21"/>
      <c r="B208" s="114" t="s">
        <v>254</v>
      </c>
      <c r="C208" s="99"/>
      <c r="D208" s="99"/>
      <c r="E208" s="99"/>
      <c r="F208" s="99"/>
      <c r="G208" s="99"/>
      <c r="H208" s="99"/>
      <c r="I208" s="99"/>
      <c r="J208" s="99"/>
      <c r="K208" s="99"/>
      <c r="L208" s="99"/>
      <c r="M208" s="141"/>
      <c r="N208" s="141"/>
      <c r="O208" s="141"/>
      <c r="P208" s="141"/>
      <c r="Q208" s="99"/>
      <c r="R208" s="141"/>
      <c r="S208" s="141"/>
      <c r="T208" s="141"/>
      <c r="U208" s="141"/>
      <c r="V208" s="99"/>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9"/>
      <c r="AT208" s="141"/>
      <c r="AU208" s="141"/>
      <c r="AV208" s="141"/>
      <c r="AW208" s="141"/>
      <c r="AX208" s="141"/>
      <c r="AY208" s="141"/>
      <c r="AZ208" s="141"/>
      <c r="BA208" s="141"/>
      <c r="BB208" s="141"/>
      <c r="BC208" s="141"/>
      <c r="BD208" s="141"/>
      <c r="BE208" s="419"/>
      <c r="BG208" s="378"/>
      <c r="BH208" s="378"/>
      <c r="BI208" s="520"/>
      <c r="BJ208" s="378"/>
      <c r="BK208" s="378"/>
    </row>
    <row r="209" spans="1:63" customFormat="1">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8" t="str">
        <f>+$AM$13</f>
        <v>IFRS 17</v>
      </c>
      <c r="AN209" s="131"/>
      <c r="AO209" s="138" t="str">
        <f>+$AM$13</f>
        <v>IFRS 17</v>
      </c>
      <c r="AP209" s="131"/>
      <c r="AQ209" s="131"/>
      <c r="AR209" s="131"/>
      <c r="AS209" s="410" t="s">
        <v>596</v>
      </c>
      <c r="AT209" s="131"/>
      <c r="AU209" s="138" t="s">
        <v>596</v>
      </c>
      <c r="AV209" s="131"/>
      <c r="AW209" s="131"/>
      <c r="AX209" s="131"/>
      <c r="AY209" s="131"/>
      <c r="AZ209" s="131"/>
      <c r="BA209" s="131"/>
      <c r="BB209" s="131"/>
      <c r="BC209" s="131"/>
      <c r="BD209" s="131"/>
      <c r="BE209" s="410"/>
      <c r="BG209" s="381"/>
      <c r="BH209" s="381"/>
      <c r="BI209" s="381"/>
      <c r="BJ209" s="126"/>
      <c r="BK209" s="224"/>
    </row>
    <row r="210" spans="1:63" customFormat="1" ht="25.5">
      <c r="A210" s="21"/>
      <c r="B210" s="340" t="s">
        <v>24</v>
      </c>
      <c r="C210" s="101" t="str">
        <f t="shared" ref="C210:L210" si="69">C$14</f>
        <v>Q1-15
Underlying</v>
      </c>
      <c r="D210" s="101" t="str">
        <f t="shared" si="69"/>
        <v>Q2-15
Underlying</v>
      </c>
      <c r="E210" s="101" t="str">
        <f t="shared" si="69"/>
        <v>Q3-15
Underlying</v>
      </c>
      <c r="F210" s="101" t="str">
        <f t="shared" si="69"/>
        <v>Q4-15
Underlying</v>
      </c>
      <c r="G210" s="101" t="str">
        <f t="shared" si="69"/>
        <v>FY-2015
Underlying</v>
      </c>
      <c r="H210" s="101" t="str">
        <f t="shared" si="69"/>
        <v>Q1-16
Underlying</v>
      </c>
      <c r="I210" s="101" t="str">
        <f t="shared" si="69"/>
        <v>Q2-16
Underlying</v>
      </c>
      <c r="J210" s="101" t="str">
        <f t="shared" si="69"/>
        <v>Q3-16
Underlying</v>
      </c>
      <c r="K210" s="101" t="str">
        <f t="shared" si="69"/>
        <v>Q4-16
Underlying</v>
      </c>
      <c r="L210" s="101" t="str">
        <f t="shared" si="69"/>
        <v>FY-2016
Underlying</v>
      </c>
      <c r="M210" s="138" t="s">
        <v>540</v>
      </c>
      <c r="N210" s="138" t="s">
        <v>541</v>
      </c>
      <c r="O210" s="138" t="s">
        <v>542</v>
      </c>
      <c r="P210" s="138" t="s">
        <v>543</v>
      </c>
      <c r="Q210" s="101" t="s">
        <v>544</v>
      </c>
      <c r="R210" s="138" t="s">
        <v>545</v>
      </c>
      <c r="S210" s="138" t="s">
        <v>546</v>
      </c>
      <c r="T210" s="138" t="s">
        <v>547</v>
      </c>
      <c r="U210" s="138" t="s">
        <v>548</v>
      </c>
      <c r="V210" s="101" t="s">
        <v>549</v>
      </c>
      <c r="W210" s="138" t="s">
        <v>550</v>
      </c>
      <c r="X210" s="138" t="s">
        <v>551</v>
      </c>
      <c r="Y210" s="138" t="s">
        <v>552</v>
      </c>
      <c r="Z210" s="138" t="s">
        <v>553</v>
      </c>
      <c r="AA210" s="138" t="s">
        <v>554</v>
      </c>
      <c r="AB210" s="138" t="s">
        <v>555</v>
      </c>
      <c r="AC210" s="138" t="s">
        <v>556</v>
      </c>
      <c r="AD210" s="138" t="s">
        <v>557</v>
      </c>
      <c r="AE210" s="138" t="s">
        <v>558</v>
      </c>
      <c r="AF210" s="138" t="s">
        <v>559</v>
      </c>
      <c r="AG210" s="138" t="s">
        <v>560</v>
      </c>
      <c r="AH210" s="138" t="s">
        <v>561</v>
      </c>
      <c r="AI210" s="138" t="s">
        <v>562</v>
      </c>
      <c r="AJ210" s="138" t="s">
        <v>563</v>
      </c>
      <c r="AK210" s="138" t="s">
        <v>564</v>
      </c>
      <c r="AL210" s="138" t="s">
        <v>565</v>
      </c>
      <c r="AM210" s="138" t="str">
        <f>AM$14</f>
        <v>Q1-22
Underlying</v>
      </c>
      <c r="AN210" s="138" t="s">
        <v>572</v>
      </c>
      <c r="AO210" s="138" t="str">
        <f>AO$14</f>
        <v>Q2-22
Underlying</v>
      </c>
      <c r="AP210" s="138" t="s">
        <v>577</v>
      </c>
      <c r="AQ210" s="138" t="str">
        <f>AQ$14</f>
        <v>Q3-22
Underlying</v>
      </c>
      <c r="AR210" s="138" t="s">
        <v>602</v>
      </c>
      <c r="AS210" s="418" t="str">
        <f>AS191</f>
        <v>Q4-22
Underlying</v>
      </c>
      <c r="AT210" s="138" t="s">
        <v>603</v>
      </c>
      <c r="AU210" s="138" t="s">
        <v>609</v>
      </c>
      <c r="AV210" s="138" t="s">
        <v>607</v>
      </c>
      <c r="AW210" s="138" t="s">
        <v>616</v>
      </c>
      <c r="AX210" s="138" t="s">
        <v>622</v>
      </c>
      <c r="AY210" s="138" t="s">
        <v>630</v>
      </c>
      <c r="AZ210" s="138" t="s">
        <v>631</v>
      </c>
      <c r="BA210" s="138" t="s">
        <v>649</v>
      </c>
      <c r="BB210" s="138" t="s">
        <v>651</v>
      </c>
      <c r="BC210" s="138" t="s">
        <v>665</v>
      </c>
      <c r="BD210" s="138" t="str">
        <f>BD$14</f>
        <v>Q4-24
Underlying</v>
      </c>
      <c r="BE210" s="418" t="str">
        <f t="shared" ref="BE210" si="70">BE$14</f>
        <v>FY-2024
Underlying</v>
      </c>
      <c r="BG210" s="379" t="str">
        <f>LEFT($AY:$AY,2)&amp;"/"&amp;LEFT(BD:BD,2)</f>
        <v>Q4/Q4</v>
      </c>
      <c r="BH210" s="379"/>
      <c r="BI210" s="379" t="str">
        <f>LEFT($AK:$AK,2)&amp;"/"&amp;LEFT(BE:BE,2)</f>
        <v>FY/FY</v>
      </c>
      <c r="BJ210" s="126"/>
      <c r="BK210" s="224"/>
    </row>
    <row r="211" spans="1:63" customFormat="1">
      <c r="A211" s="21"/>
      <c r="B211" s="334"/>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10"/>
      <c r="AT211" s="131"/>
      <c r="AU211" s="131"/>
      <c r="AV211" s="131"/>
      <c r="AW211" s="131"/>
      <c r="AX211" s="131"/>
      <c r="AY211" s="131"/>
      <c r="AZ211" s="131"/>
      <c r="BA211" s="131"/>
      <c r="BB211" s="131"/>
      <c r="BC211" s="131"/>
      <c r="BD211" s="131"/>
      <c r="BE211" s="410"/>
      <c r="BG211" s="348"/>
      <c r="BH211" s="348"/>
      <c r="BI211" s="348"/>
      <c r="BJ211" s="126"/>
      <c r="BK211" s="224"/>
    </row>
    <row r="212" spans="1:63" customFormat="1">
      <c r="A212" s="21" t="s">
        <v>255</v>
      </c>
      <c r="B212" s="335" t="s">
        <v>26</v>
      </c>
      <c r="C212" s="60">
        <v>519</v>
      </c>
      <c r="D212" s="60">
        <v>534</v>
      </c>
      <c r="E212" s="60">
        <v>531</v>
      </c>
      <c r="F212" s="74">
        <v>515</v>
      </c>
      <c r="G212" s="75">
        <f t="shared" ref="G212:G225" si="71">SUM(C212:F212)</f>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9">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7">
        <v>542.47499999999991</v>
      </c>
      <c r="AR212" s="139">
        <v>529.70600000000002</v>
      </c>
      <c r="AS212" s="287">
        <f>AU212-AM212-AO212-AQ212</f>
        <v>529.7059999999999</v>
      </c>
      <c r="AT212" s="75">
        <v>2126.3539999999998</v>
      </c>
      <c r="AU212" s="75">
        <v>2126.3539999999998</v>
      </c>
      <c r="AV212" s="139">
        <v>510.096</v>
      </c>
      <c r="AW212" s="139">
        <v>682.09616798718901</v>
      </c>
      <c r="AX212" s="139">
        <v>706.57142172634508</v>
      </c>
      <c r="AY212" s="139">
        <v>690.49046617813894</v>
      </c>
      <c r="AZ212" s="75">
        <v>2589.2540558916699</v>
      </c>
      <c r="BA212" s="139">
        <v>669.315914274683</v>
      </c>
      <c r="BB212" s="139">
        <v>695.467052552106</v>
      </c>
      <c r="BC212" s="139">
        <v>677.55704151350005</v>
      </c>
      <c r="BD212" s="139">
        <v>721.72299165971197</v>
      </c>
      <c r="BE212" s="75">
        <v>2764.0630000000001</v>
      </c>
      <c r="BG212" s="165">
        <f t="shared" ref="BG212:BG225" si="72">IF(ISERROR($BD212/AY212),"ns",IF($BD212/AY212&gt;200%,"x"&amp;(ROUND($BD212/AY212,1)),IF($BD212/AY212&lt;0,"ns",$BD212/AY212-1)))</f>
        <v>4.523237758001919E-2</v>
      </c>
      <c r="BH212" s="165"/>
      <c r="BI212" s="165">
        <f>IF(ISERROR($BE212/AZ212),"ns",IF($BE212/AZ212&gt;200%,"x"&amp;(ROUND($BE212/AZ212,1)),IF($BE212/AZ212&lt;0,"ns",$BE212/AZ212-1)))</f>
        <v>6.7513245257090349E-2</v>
      </c>
      <c r="BJ212" s="126"/>
      <c r="BK212" s="224" t="b">
        <f t="shared" ref="BK212:BK225" si="73">ROUND(BE212,1)=ROUND((BA212+BB212+BC212+BD212),1)</f>
        <v>1</v>
      </c>
    </row>
    <row r="213" spans="1:63" customFormat="1">
      <c r="A213" s="21" t="s">
        <v>256</v>
      </c>
      <c r="B213" s="336" t="s">
        <v>28</v>
      </c>
      <c r="C213" s="97">
        <v>-283</v>
      </c>
      <c r="D213" s="97">
        <v>-253</v>
      </c>
      <c r="E213" s="97">
        <v>-248</v>
      </c>
      <c r="F213" s="72">
        <v>-272</v>
      </c>
      <c r="G213" s="73">
        <f t="shared" si="71"/>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2">
        <v>-268.32499999999993</v>
      </c>
      <c r="AR213" s="91">
        <v>-261.71699999999998</v>
      </c>
      <c r="AS213" s="414">
        <f t="shared" ref="AS213:AS225" si="74">AU213-AM213-AO213-AQ213</f>
        <v>-261.7170000000001</v>
      </c>
      <c r="AT213" s="92">
        <v>-1094.9690000000001</v>
      </c>
      <c r="AU213" s="92">
        <v>-1094.9690000000001</v>
      </c>
      <c r="AV213" s="91">
        <v>-292.84899999999999</v>
      </c>
      <c r="AW213" s="91">
        <v>-314.09536264766297</v>
      </c>
      <c r="AX213" s="91">
        <v>-329.74697191432301</v>
      </c>
      <c r="AY213" s="91">
        <v>-353.94671602807796</v>
      </c>
      <c r="AZ213" s="92">
        <v>-1290.6380505900599</v>
      </c>
      <c r="BA213" s="91">
        <v>-354.62969958428602</v>
      </c>
      <c r="BB213" s="91">
        <v>-343.03209783954202</v>
      </c>
      <c r="BC213" s="91">
        <v>-337.662632301023</v>
      </c>
      <c r="BD213" s="91">
        <v>-347.07357027515002</v>
      </c>
      <c r="BE213" s="519">
        <v>-1382.3979999999999</v>
      </c>
      <c r="BG213" s="165">
        <f t="shared" si="72"/>
        <v>-1.9418588848787888E-2</v>
      </c>
      <c r="BH213" s="165"/>
      <c r="BI213" s="165">
        <f t="shared" ref="BI213:BI225" si="75">IF(ISERROR($BE213/AZ213),"ns",IF($BE213/AZ213&gt;200%,"x"&amp;(ROUND($BE213/AZ213,1)),IF($BE213/AZ213&lt;0,"ns",$BE213/AZ213-1)))</f>
        <v>7.1096578446597558E-2</v>
      </c>
      <c r="BJ213" s="126"/>
      <c r="BK213" s="224" t="b">
        <f t="shared" si="73"/>
        <v>1</v>
      </c>
    </row>
    <row r="214" spans="1:63" customFormat="1">
      <c r="A214" s="93" t="s">
        <v>257</v>
      </c>
      <c r="B214" s="337"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3">
        <v>0</v>
      </c>
      <c r="AR214" s="95">
        <v>0</v>
      </c>
      <c r="AS214" s="353">
        <f t="shared" si="74"/>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s="95">
        <v>0</v>
      </c>
      <c r="BE214" s="96">
        <v>0</v>
      </c>
      <c r="BG214" s="165" t="str">
        <f t="shared" si="72"/>
        <v>ns</v>
      </c>
      <c r="BH214" s="165"/>
      <c r="BI214" s="165">
        <f t="shared" si="75"/>
        <v>-1</v>
      </c>
      <c r="BJ214" s="126"/>
      <c r="BK214" s="224" t="b">
        <f t="shared" si="73"/>
        <v>1</v>
      </c>
    </row>
    <row r="215" spans="1:63" customFormat="1">
      <c r="A215" s="21" t="s">
        <v>258</v>
      </c>
      <c r="B215" s="335" t="s">
        <v>32</v>
      </c>
      <c r="C215" s="60">
        <v>236</v>
      </c>
      <c r="D215" s="60">
        <v>281</v>
      </c>
      <c r="E215" s="60">
        <v>283</v>
      </c>
      <c r="F215" s="74">
        <v>243</v>
      </c>
      <c r="G215" s="75">
        <f t="shared" si="71"/>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9">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7">
        <v>274.14999999999998</v>
      </c>
      <c r="AR215" s="139">
        <v>267.98899999999998</v>
      </c>
      <c r="AS215" s="287">
        <f t="shared" si="74"/>
        <v>267.98900000000003</v>
      </c>
      <c r="AT215" s="75">
        <v>1031.385</v>
      </c>
      <c r="AU215" s="75">
        <v>1031.385</v>
      </c>
      <c r="AV215" s="139">
        <v>217.24700000000001</v>
      </c>
      <c r="AW215" s="139">
        <v>368.00080533952598</v>
      </c>
      <c r="AX215" s="139">
        <v>376.82444981202303</v>
      </c>
      <c r="AY215" s="139">
        <v>336.54375015006104</v>
      </c>
      <c r="AZ215" s="75">
        <v>1298.6160053016101</v>
      </c>
      <c r="BA215" s="139">
        <v>314.68621469039698</v>
      </c>
      <c r="BB215" s="139">
        <v>352.43495471256398</v>
      </c>
      <c r="BC215" s="139">
        <v>339.894409212477</v>
      </c>
      <c r="BD215" s="139">
        <v>374.649421384562</v>
      </c>
      <c r="BE215" s="75">
        <v>1381.665</v>
      </c>
      <c r="BG215" s="165">
        <f t="shared" si="72"/>
        <v>0.11322650091558706</v>
      </c>
      <c r="BH215" s="165"/>
      <c r="BI215" s="165">
        <f t="shared" si="75"/>
        <v>6.3951926019194083E-2</v>
      </c>
      <c r="BJ215" s="126"/>
      <c r="BK215" s="224" t="b">
        <f t="shared" si="73"/>
        <v>1</v>
      </c>
    </row>
    <row r="216" spans="1:63" customFormat="1">
      <c r="A216" s="21" t="s">
        <v>259</v>
      </c>
      <c r="B216" s="336" t="s">
        <v>34</v>
      </c>
      <c r="C216" s="97">
        <v>-188</v>
      </c>
      <c r="D216" s="97">
        <v>-168</v>
      </c>
      <c r="E216" s="97">
        <v>-140</v>
      </c>
      <c r="F216" s="72">
        <v>-85</v>
      </c>
      <c r="G216" s="73">
        <f t="shared" si="71"/>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6">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86">
        <v>-141.20199999999997</v>
      </c>
      <c r="AR216" s="136">
        <v>-122.239</v>
      </c>
      <c r="AS216" s="286">
        <f t="shared" si="74"/>
        <v>-122.23900000000006</v>
      </c>
      <c r="AT216" s="73">
        <v>-480.37</v>
      </c>
      <c r="AU216" s="73">
        <v>-480.37</v>
      </c>
      <c r="AV216" s="136">
        <v>-146.667</v>
      </c>
      <c r="AW216" s="136">
        <v>-200.69417553717301</v>
      </c>
      <c r="AX216" s="136">
        <v>-206.045192797808</v>
      </c>
      <c r="AY216" s="136">
        <v>-169.984101953172</v>
      </c>
      <c r="AZ216" s="73">
        <v>-723.39047028815298</v>
      </c>
      <c r="BA216" s="136">
        <v>-199.399696634874</v>
      </c>
      <c r="BB216" s="136">
        <v>-190.55995761710199</v>
      </c>
      <c r="BC216" s="136">
        <v>-201.064881011995</v>
      </c>
      <c r="BD216" s="136">
        <v>-286.22546473603001</v>
      </c>
      <c r="BE216" s="73">
        <v>-877.25</v>
      </c>
      <c r="BG216" s="165">
        <f t="shared" si="72"/>
        <v>0.68383667323712838</v>
      </c>
      <c r="BH216" s="165"/>
      <c r="BI216" s="165">
        <f t="shared" si="75"/>
        <v>0.21269222644107977</v>
      </c>
      <c r="BJ216" s="126"/>
      <c r="BK216" s="224" t="b">
        <f t="shared" si="73"/>
        <v>1</v>
      </c>
    </row>
    <row r="217" spans="1:63" customFormat="1">
      <c r="A217" s="21" t="s">
        <v>260</v>
      </c>
      <c r="B217" s="336" t="s">
        <v>38</v>
      </c>
      <c r="C217" s="97">
        <v>43</v>
      </c>
      <c r="D217" s="97">
        <v>45</v>
      </c>
      <c r="E217" s="97">
        <v>44</v>
      </c>
      <c r="F217" s="72">
        <v>32</v>
      </c>
      <c r="G217" s="73">
        <f t="shared" si="71"/>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64.713192225614179</v>
      </c>
      <c r="V217" s="73">
        <v>254.247098816235</v>
      </c>
      <c r="W217" s="136">
        <v>78.125004996224305</v>
      </c>
      <c r="X217" s="136">
        <v>78.311029753818403</v>
      </c>
      <c r="Y217" s="136">
        <v>74.182445744092604</v>
      </c>
      <c r="Z217" s="136">
        <v>64.865428184590996</v>
      </c>
      <c r="AA217" s="73">
        <v>295.48390867872598</v>
      </c>
      <c r="AB217" s="136">
        <v>71.786847657429206</v>
      </c>
      <c r="AC217" s="136">
        <v>60.496168701118499</v>
      </c>
      <c r="AD217" s="136">
        <v>72.059087843483695</v>
      </c>
      <c r="AE217" s="136">
        <v>50.163251161811004</v>
      </c>
      <c r="AF217" s="73">
        <v>254.50535536384302</v>
      </c>
      <c r="AG217" s="136">
        <v>74.110636199517401</v>
      </c>
      <c r="AH217" s="136">
        <v>82.360387227747594</v>
      </c>
      <c r="AI217" s="136">
        <v>79.082288539432795</v>
      </c>
      <c r="AJ217" s="136">
        <v>66.914909760356693</v>
      </c>
      <c r="AK217" s="73">
        <v>302.46822172705498</v>
      </c>
      <c r="AL217" s="136">
        <v>80.098261624961197</v>
      </c>
      <c r="AM217" s="136">
        <v>80.098261624961197</v>
      </c>
      <c r="AN217" s="136">
        <v>78.148193150531199</v>
      </c>
      <c r="AO217" s="136">
        <v>78.148193150530801</v>
      </c>
      <c r="AP217" s="136">
        <v>82.150768497177395</v>
      </c>
      <c r="AQ217" s="286">
        <v>82.150768497178007</v>
      </c>
      <c r="AR217" s="136">
        <v>75.9151670670242</v>
      </c>
      <c r="AS217" s="286">
        <f t="shared" si="74"/>
        <v>75.915167067023987</v>
      </c>
      <c r="AT217" s="73">
        <v>316.31239033969399</v>
      </c>
      <c r="AU217" s="73">
        <v>316.31239033969399</v>
      </c>
      <c r="AV217" s="136">
        <v>74.127219258274707</v>
      </c>
      <c r="AW217" s="136">
        <v>25.938335400634998</v>
      </c>
      <c r="AX217" s="136">
        <v>31.358864881973922</v>
      </c>
      <c r="AY217" s="136">
        <v>41.094538280795803</v>
      </c>
      <c r="AZ217" s="73">
        <v>172.51895782167901</v>
      </c>
      <c r="BA217" s="136">
        <v>32.036196361492301</v>
      </c>
      <c r="BB217" s="136">
        <v>30.9542392805077</v>
      </c>
      <c r="BC217" s="136">
        <v>24.867028229562401</v>
      </c>
      <c r="BD217" s="136">
        <v>45.0845880890462</v>
      </c>
      <c r="BE217" s="73">
        <v>132.94205196060901</v>
      </c>
      <c r="BG217" s="165">
        <f t="shared" si="72"/>
        <v>9.7094406584804505E-2</v>
      </c>
      <c r="BH217" s="165"/>
      <c r="BI217" s="165">
        <f t="shared" si="75"/>
        <v>-0.22940612649641634</v>
      </c>
      <c r="BJ217" s="126"/>
      <c r="BK217" s="224" t="b">
        <f t="shared" si="73"/>
        <v>1</v>
      </c>
    </row>
    <row r="218" spans="1:63" customFormat="1">
      <c r="A218" s="21" t="s">
        <v>261</v>
      </c>
      <c r="B218" s="336" t="s">
        <v>40</v>
      </c>
      <c r="C218" s="97">
        <v>0</v>
      </c>
      <c r="D218" s="97">
        <v>0</v>
      </c>
      <c r="E218" s="97">
        <v>0</v>
      </c>
      <c r="F218" s="72">
        <v>4</v>
      </c>
      <c r="G218" s="73">
        <f t="shared" si="71"/>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6">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86">
        <v>-0.99099999999999966</v>
      </c>
      <c r="AR218" s="136">
        <v>-2.4220000000000002</v>
      </c>
      <c r="AS218" s="286">
        <f t="shared" si="74"/>
        <v>-2.4220000000000006</v>
      </c>
      <c r="AT218" s="73">
        <v>-5.657</v>
      </c>
      <c r="AU218" s="73">
        <v>-5.657</v>
      </c>
      <c r="AV218" s="136">
        <v>-3.0379999999999998</v>
      </c>
      <c r="AW218" s="136">
        <v>-1.5069629066162058</v>
      </c>
      <c r="AX218" s="136">
        <v>-3.7000000033838063</v>
      </c>
      <c r="AY218" s="136">
        <v>-2.379</v>
      </c>
      <c r="AZ218" s="73">
        <v>-10.623962910000017</v>
      </c>
      <c r="BA218" s="136">
        <v>-0.503</v>
      </c>
      <c r="BB218" s="136">
        <v>-0.45</v>
      </c>
      <c r="BC218" s="136">
        <v>-2.0609999999999999</v>
      </c>
      <c r="BD218" s="136">
        <v>-1.0720000000000001</v>
      </c>
      <c r="BE218" s="73">
        <v>-4.0860000000000003</v>
      </c>
      <c r="BG218" s="165">
        <f t="shared" si="72"/>
        <v>-0.54939050021017233</v>
      </c>
      <c r="BH218" s="165"/>
      <c r="BI218" s="165">
        <f t="shared" si="75"/>
        <v>-0.61539775368059968</v>
      </c>
      <c r="BJ218" s="126"/>
      <c r="BK218" s="224" t="b">
        <f t="shared" si="73"/>
        <v>1</v>
      </c>
    </row>
    <row r="219" spans="1:63" customFormat="1">
      <c r="A219" s="21" t="s">
        <v>262</v>
      </c>
      <c r="B219" s="336" t="s">
        <v>42</v>
      </c>
      <c r="C219" s="97">
        <v>0</v>
      </c>
      <c r="D219" s="97">
        <v>0</v>
      </c>
      <c r="E219" s="97">
        <v>0</v>
      </c>
      <c r="F219" s="72">
        <v>0</v>
      </c>
      <c r="G219" s="73">
        <f t="shared" si="71"/>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6">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86">
        <v>0</v>
      </c>
      <c r="AR219" s="136">
        <v>0</v>
      </c>
      <c r="AS219" s="286">
        <f t="shared" si="74"/>
        <v>0</v>
      </c>
      <c r="AT219" s="73">
        <v>0</v>
      </c>
      <c r="AU219" s="73">
        <v>0</v>
      </c>
      <c r="AV219" s="136">
        <v>0</v>
      </c>
      <c r="AW219" s="136">
        <v>0</v>
      </c>
      <c r="AX219" s="136">
        <v>0</v>
      </c>
      <c r="AY219" s="136">
        <v>0</v>
      </c>
      <c r="AZ219" s="73">
        <v>0</v>
      </c>
      <c r="BA219" s="136">
        <v>0</v>
      </c>
      <c r="BB219" s="136">
        <v>0</v>
      </c>
      <c r="BC219" s="136">
        <v>0</v>
      </c>
      <c r="BD219" s="136">
        <v>0</v>
      </c>
      <c r="BE219" s="73">
        <v>0</v>
      </c>
      <c r="BG219" s="165" t="str">
        <f t="shared" si="72"/>
        <v>ns</v>
      </c>
      <c r="BH219" s="165"/>
      <c r="BI219" s="165" t="str">
        <f t="shared" si="75"/>
        <v>ns</v>
      </c>
      <c r="BJ219" s="126"/>
      <c r="BK219" s="224" t="b">
        <f t="shared" si="73"/>
        <v>1</v>
      </c>
    </row>
    <row r="220" spans="1:63" customFormat="1">
      <c r="A220" s="21" t="s">
        <v>263</v>
      </c>
      <c r="B220" s="335" t="s">
        <v>44</v>
      </c>
      <c r="C220" s="60">
        <v>91</v>
      </c>
      <c r="D220" s="60">
        <v>158</v>
      </c>
      <c r="E220" s="60">
        <v>187</v>
      </c>
      <c r="F220" s="74">
        <v>194</v>
      </c>
      <c r="G220" s="75">
        <f t="shared" si="71"/>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246.554192225614</v>
      </c>
      <c r="V220" s="75">
        <v>958.91409881623497</v>
      </c>
      <c r="W220" s="139">
        <v>244.84400499622399</v>
      </c>
      <c r="X220" s="139">
        <v>252.89302975381801</v>
      </c>
      <c r="Y220" s="139">
        <v>212.438445744093</v>
      </c>
      <c r="Z220" s="139">
        <v>210.234428184591</v>
      </c>
      <c r="AA220" s="75">
        <v>920.40990867872597</v>
      </c>
      <c r="AB220" s="139">
        <v>138.25684765742901</v>
      </c>
      <c r="AC220" s="139">
        <v>101.345168701118</v>
      </c>
      <c r="AD220" s="139">
        <v>204.915087843484</v>
      </c>
      <c r="AE220" s="139">
        <v>178.19625116181101</v>
      </c>
      <c r="AF220" s="75">
        <v>622.71335536384299</v>
      </c>
      <c r="AG220" s="139">
        <v>193.035636199517</v>
      </c>
      <c r="AH220" s="139">
        <v>238.82438722774799</v>
      </c>
      <c r="AI220" s="139">
        <v>243.15028853943301</v>
      </c>
      <c r="AJ220" s="139">
        <v>200.388909760356</v>
      </c>
      <c r="AK220" s="75">
        <v>875.39922172705406</v>
      </c>
      <c r="AL220" s="139">
        <v>196.35926162496099</v>
      </c>
      <c r="AM220" s="139">
        <v>196.35926162496099</v>
      </c>
      <c r="AN220" s="139">
        <v>231.96019315053101</v>
      </c>
      <c r="AO220" s="139">
        <v>231.96019315053098</v>
      </c>
      <c r="AP220" s="139">
        <v>214.10776849717701</v>
      </c>
      <c r="AQ220" s="287">
        <v>214.10776849717797</v>
      </c>
      <c r="AR220" s="139">
        <v>219.24316706702399</v>
      </c>
      <c r="AS220" s="287">
        <f t="shared" si="74"/>
        <v>219.2431670670241</v>
      </c>
      <c r="AT220" s="75">
        <v>861.67039033969399</v>
      </c>
      <c r="AU220" s="75">
        <v>861.67039033969399</v>
      </c>
      <c r="AV220" s="139">
        <v>141.66921925827501</v>
      </c>
      <c r="AW220" s="139">
        <v>191.7380022963718</v>
      </c>
      <c r="AX220" s="139">
        <v>198.43812189280521</v>
      </c>
      <c r="AY220" s="139">
        <v>205.275186477684</v>
      </c>
      <c r="AZ220" s="75">
        <v>737.12052992514009</v>
      </c>
      <c r="BA220" s="139">
        <v>146.81971441701501</v>
      </c>
      <c r="BB220" s="139">
        <v>192.37923637597001</v>
      </c>
      <c r="BC220" s="139">
        <v>161.635556430045</v>
      </c>
      <c r="BD220" s="139">
        <v>132.436544737579</v>
      </c>
      <c r="BE220" s="75">
        <v>633.27105196060904</v>
      </c>
      <c r="BG220" s="165">
        <f t="shared" si="72"/>
        <v>-0.35483412773819833</v>
      </c>
      <c r="BH220" s="165"/>
      <c r="BI220" s="165">
        <f t="shared" si="75"/>
        <v>-0.14088534201466041</v>
      </c>
      <c r="BJ220" s="126"/>
      <c r="BK220" s="224" t="b">
        <f t="shared" si="73"/>
        <v>1</v>
      </c>
    </row>
    <row r="221" spans="1:63" customFormat="1">
      <c r="A221" s="21" t="s">
        <v>264</v>
      </c>
      <c r="B221" s="336" t="s">
        <v>46</v>
      </c>
      <c r="C221" s="97">
        <v>-23</v>
      </c>
      <c r="D221" s="97">
        <v>-39</v>
      </c>
      <c r="E221" s="97">
        <v>-45</v>
      </c>
      <c r="F221" s="72">
        <v>-49</v>
      </c>
      <c r="G221" s="73">
        <f t="shared" si="71"/>
        <v>-156</v>
      </c>
      <c r="H221" s="72">
        <v>-43.35</v>
      </c>
      <c r="I221" s="72">
        <v>-33.268000000000001</v>
      </c>
      <c r="J221" s="72">
        <v>-35.327116065745898</v>
      </c>
      <c r="K221" s="72">
        <v>-32.149863683636596</v>
      </c>
      <c r="L221" s="73">
        <v>-144.09497974938301</v>
      </c>
      <c r="M221" s="136">
        <v>-60.601999999999997</v>
      </c>
      <c r="N221" s="136">
        <v>-52.057000000000002</v>
      </c>
      <c r="O221" s="136">
        <v>-45.447138100876401</v>
      </c>
      <c r="P221" s="136">
        <v>-49.776000000000003</v>
      </c>
      <c r="Q221" s="73">
        <v>-207.88213810087601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6">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-35.89444994892159</v>
      </c>
      <c r="AK221" s="73">
        <v>-169.70244994892158</v>
      </c>
      <c r="AL221" s="136">
        <v>-38.524000000000001</v>
      </c>
      <c r="AM221" s="136">
        <v>-38.524000000000001</v>
      </c>
      <c r="AN221" s="136">
        <v>-44.820999999999998</v>
      </c>
      <c r="AO221" s="136">
        <v>-44.820999999999998</v>
      </c>
      <c r="AP221" s="136">
        <v>-32.424999999999997</v>
      </c>
      <c r="AQ221" s="286">
        <v>-32.424999999999997</v>
      </c>
      <c r="AR221" s="136">
        <v>-43.594545720260896</v>
      </c>
      <c r="AS221" s="286">
        <f t="shared" si="74"/>
        <v>-43.594545720260996</v>
      </c>
      <c r="AT221" s="73">
        <v>-159.36454572026099</v>
      </c>
      <c r="AU221" s="73">
        <v>-159.36454572026099</v>
      </c>
      <c r="AV221" s="136">
        <v>-22.039000000000001</v>
      </c>
      <c r="AW221" s="136">
        <v>-49.005227731849033</v>
      </c>
      <c r="AX221" s="136">
        <v>-51.011471171745704</v>
      </c>
      <c r="AY221" s="136">
        <v>-36.619094911818394</v>
      </c>
      <c r="AZ221" s="73">
        <v>-158.67479381541301</v>
      </c>
      <c r="BA221" s="136">
        <v>-29.082805162720501</v>
      </c>
      <c r="BB221" s="136">
        <v>-37.523780940554701</v>
      </c>
      <c r="BC221" s="136">
        <v>-27.0111379922784</v>
      </c>
      <c r="BD221" s="136">
        <v>-35.183011352347599</v>
      </c>
      <c r="BE221" s="73">
        <v>-128.80073544790099</v>
      </c>
      <c r="BG221" s="165">
        <f t="shared" si="72"/>
        <v>-3.9216795579710362E-2</v>
      </c>
      <c r="BH221" s="165"/>
      <c r="BI221" s="165">
        <f t="shared" si="75"/>
        <v>-0.18827223687629069</v>
      </c>
      <c r="BJ221" s="126"/>
      <c r="BK221" s="224" t="b">
        <f t="shared" si="73"/>
        <v>1</v>
      </c>
    </row>
    <row r="222" spans="1:63" customFormat="1">
      <c r="A222" s="21" t="s">
        <v>265</v>
      </c>
      <c r="B222" s="336" t="s">
        <v>48</v>
      </c>
      <c r="C222" s="97">
        <v>-1</v>
      </c>
      <c r="D222" s="97">
        <v>0</v>
      </c>
      <c r="E222" s="97">
        <v>0</v>
      </c>
      <c r="F222" s="72">
        <v>0</v>
      </c>
      <c r="G222" s="73">
        <f t="shared" si="71"/>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6">
        <v>0</v>
      </c>
      <c r="AA222" s="73">
        <v>0</v>
      </c>
      <c r="AB222" s="136">
        <v>0</v>
      </c>
      <c r="AC222" s="136">
        <v>0</v>
      </c>
      <c r="AD222" s="136">
        <v>0</v>
      </c>
      <c r="AE222" s="136">
        <v>0</v>
      </c>
      <c r="AF222" s="73">
        <v>0</v>
      </c>
      <c r="AG222" s="136">
        <v>0</v>
      </c>
      <c r="AH222" s="136">
        <v>0.83499999999999996</v>
      </c>
      <c r="AI222" s="136">
        <v>-0.83499999999999996</v>
      </c>
      <c r="AJ222" s="136">
        <v>0</v>
      </c>
      <c r="AK222" s="73">
        <v>0</v>
      </c>
      <c r="AL222" s="136">
        <v>0</v>
      </c>
      <c r="AM222" s="136">
        <v>0</v>
      </c>
      <c r="AN222" s="136">
        <v>0</v>
      </c>
      <c r="AO222" s="136">
        <v>0</v>
      </c>
      <c r="AP222" s="136">
        <v>0</v>
      </c>
      <c r="AQ222" s="286">
        <v>0</v>
      </c>
      <c r="AR222" s="136">
        <v>0</v>
      </c>
      <c r="AS222" s="286">
        <f t="shared" si="74"/>
        <v>0</v>
      </c>
      <c r="AT222" s="73">
        <v>0</v>
      </c>
      <c r="AU222" s="73">
        <v>0</v>
      </c>
      <c r="AV222" s="136">
        <v>0</v>
      </c>
      <c r="AW222" s="136">
        <v>0</v>
      </c>
      <c r="AX222" s="136">
        <v>0</v>
      </c>
      <c r="AY222" s="136">
        <v>0</v>
      </c>
      <c r="AZ222" s="73">
        <v>0</v>
      </c>
      <c r="BA222" s="136">
        <v>0</v>
      </c>
      <c r="BB222" s="136">
        <v>0</v>
      </c>
      <c r="BC222" s="136">
        <v>0</v>
      </c>
      <c r="BD222" s="136">
        <v>0</v>
      </c>
      <c r="BE222" s="73">
        <v>0</v>
      </c>
      <c r="BG222" s="165" t="str">
        <f t="shared" si="72"/>
        <v>ns</v>
      </c>
      <c r="BH222" s="165"/>
      <c r="BI222" s="165" t="str">
        <f t="shared" si="75"/>
        <v>ns</v>
      </c>
      <c r="BJ222" s="126"/>
      <c r="BK222" s="224" t="b">
        <f t="shared" si="73"/>
        <v>1</v>
      </c>
    </row>
    <row r="223" spans="1:63" customFormat="1">
      <c r="A223" s="21" t="s">
        <v>266</v>
      </c>
      <c r="B223" s="335" t="s">
        <v>50</v>
      </c>
      <c r="C223" s="60">
        <v>67</v>
      </c>
      <c r="D223" s="60">
        <v>119</v>
      </c>
      <c r="E223" s="60">
        <v>142</v>
      </c>
      <c r="F223" s="74">
        <v>145</v>
      </c>
      <c r="G223" s="75">
        <f t="shared" si="71"/>
        <v>473</v>
      </c>
      <c r="H223" s="74">
        <v>135.742061284795</v>
      </c>
      <c r="I223" s="74">
        <v>134.25535638500401</v>
      </c>
      <c r="J223" s="74">
        <v>144.73582906767001</v>
      </c>
      <c r="K223" s="74">
        <v>158.80754555091198</v>
      </c>
      <c r="L223" s="75">
        <v>573.540792288381</v>
      </c>
      <c r="M223" s="139">
        <v>212.593575453835</v>
      </c>
      <c r="N223" s="139">
        <v>173.908014595102</v>
      </c>
      <c r="O223" s="139">
        <v>175.57398753260301</v>
      </c>
      <c r="P223" s="139">
        <v>140.309738711714</v>
      </c>
      <c r="Q223" s="75">
        <v>702.38531629325405</v>
      </c>
      <c r="R223" s="139">
        <v>180.88427792389899</v>
      </c>
      <c r="S223" s="139">
        <v>196.79960694921701</v>
      </c>
      <c r="T223" s="139">
        <v>170.57954060642001</v>
      </c>
      <c r="U223" s="139">
        <v>218.231192225614</v>
      </c>
      <c r="V223" s="75">
        <v>766.49461770515097</v>
      </c>
      <c r="W223" s="139">
        <v>195.014004996224</v>
      </c>
      <c r="X223" s="139">
        <v>195.78702975381799</v>
      </c>
      <c r="Y223" s="139">
        <v>173.843094009998</v>
      </c>
      <c r="Z223" s="139">
        <v>183.86433245045799</v>
      </c>
      <c r="AA223" s="75">
        <v>748.50846121049801</v>
      </c>
      <c r="AB223" s="139">
        <v>116.365847657429</v>
      </c>
      <c r="AC223" s="139">
        <v>157.22316870111899</v>
      </c>
      <c r="AD223" s="139">
        <v>173.165087843484</v>
      </c>
      <c r="AE223" s="139">
        <v>139.66128518326701</v>
      </c>
      <c r="AF223" s="75">
        <v>586.41538938529902</v>
      </c>
      <c r="AG223" s="139">
        <v>157.095636199517</v>
      </c>
      <c r="AH223" s="139">
        <v>195.46738722774799</v>
      </c>
      <c r="AI223" s="139">
        <v>188.63928853943301</v>
      </c>
      <c r="AJ223" s="139">
        <v>164.49445981143501</v>
      </c>
      <c r="AK223" s="75">
        <v>705.69677177813298</v>
      </c>
      <c r="AL223" s="139">
        <v>157.83526162496099</v>
      </c>
      <c r="AM223" s="139">
        <v>157.83526162496099</v>
      </c>
      <c r="AN223" s="139">
        <v>187.13919315053101</v>
      </c>
      <c r="AO223" s="139">
        <v>187.13919315053101</v>
      </c>
      <c r="AP223" s="139">
        <v>181.68276849717699</v>
      </c>
      <c r="AQ223" s="287">
        <v>181.68276849717796</v>
      </c>
      <c r="AR223" s="139">
        <v>175.64862134676298</v>
      </c>
      <c r="AS223" s="287">
        <f t="shared" si="74"/>
        <v>175.64862134676315</v>
      </c>
      <c r="AT223" s="75">
        <v>702.30584461943306</v>
      </c>
      <c r="AU223" s="75">
        <v>702.30584461943306</v>
      </c>
      <c r="AV223" s="139">
        <v>119.63021925827501</v>
      </c>
      <c r="AW223" s="139">
        <v>142.7327745645218</v>
      </c>
      <c r="AX223" s="139">
        <v>147.42665072105922</v>
      </c>
      <c r="AY223" s="139">
        <v>168.65609156586601</v>
      </c>
      <c r="AZ223" s="75">
        <v>578.44573610972202</v>
      </c>
      <c r="BA223" s="139">
        <v>117.73690925429401</v>
      </c>
      <c r="BB223" s="139">
        <v>154.855455435415</v>
      </c>
      <c r="BC223" s="139">
        <v>134.624418437766</v>
      </c>
      <c r="BD223" s="139">
        <v>97.253533385231194</v>
      </c>
      <c r="BE223" s="75">
        <v>504.47031651270697</v>
      </c>
      <c r="BG223" s="165">
        <f t="shared" si="72"/>
        <v>-0.42336186921982388</v>
      </c>
      <c r="BH223" s="165"/>
      <c r="BI223" s="165">
        <f t="shared" si="75"/>
        <v>-0.12788653278789675</v>
      </c>
      <c r="BJ223" s="126"/>
      <c r="BK223" s="224" t="b">
        <f t="shared" si="73"/>
        <v>1</v>
      </c>
    </row>
    <row r="224" spans="1:63" customFormat="1">
      <c r="A224" s="21" t="s">
        <v>267</v>
      </c>
      <c r="B224" s="336" t="s">
        <v>52</v>
      </c>
      <c r="C224" s="97">
        <v>-14</v>
      </c>
      <c r="D224" s="97">
        <v>-27</v>
      </c>
      <c r="E224" s="97">
        <v>-28</v>
      </c>
      <c r="F224" s="97">
        <v>-37</v>
      </c>
      <c r="G224" s="73">
        <f t="shared" si="71"/>
        <v>-106</v>
      </c>
      <c r="H224" s="97">
        <v>-29.9814612275885</v>
      </c>
      <c r="I224" s="97">
        <v>-17.344552068418398</v>
      </c>
      <c r="J224" s="97">
        <v>-20.6099455057022</v>
      </c>
      <c r="K224" s="97">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6">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-32.358067281083606</v>
      </c>
      <c r="AK224" s="73">
        <v>-113.86354897740701</v>
      </c>
      <c r="AL224" s="136">
        <v>-25.303009797581002</v>
      </c>
      <c r="AM224" s="136">
        <v>-25.303009797581002</v>
      </c>
      <c r="AN224" s="136">
        <v>-30.178456142754399</v>
      </c>
      <c r="AO224" s="136">
        <v>-30.179776638385899</v>
      </c>
      <c r="AP224" s="136">
        <v>-27.212826705968101</v>
      </c>
      <c r="AQ224" s="286">
        <v>-27.212695396788305</v>
      </c>
      <c r="AR224" s="136">
        <v>-24.854334104694701</v>
      </c>
      <c r="AS224" s="286">
        <f t="shared" si="74"/>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s="136">
        <v>-23.134303727193199</v>
      </c>
      <c r="BC224" s="136">
        <v>-16.814719840276499</v>
      </c>
      <c r="BD224" s="136">
        <v>-23.6878685055906</v>
      </c>
      <c r="BE224" s="73">
        <v>-82.399797161599693</v>
      </c>
      <c r="BG224" s="165">
        <f t="shared" si="72"/>
        <v>0.30465927610145971</v>
      </c>
      <c r="BH224" s="165"/>
      <c r="BI224" s="165">
        <f t="shared" si="75"/>
        <v>3.9697107861897507E-2</v>
      </c>
      <c r="BJ224" s="126"/>
      <c r="BK224" s="224" t="b">
        <f t="shared" si="73"/>
        <v>1</v>
      </c>
    </row>
    <row r="225" spans="1:63" customFormat="1">
      <c r="A225" s="21" t="s">
        <v>268</v>
      </c>
      <c r="B225" s="338" t="s">
        <v>54</v>
      </c>
      <c r="C225" s="61">
        <v>53</v>
      </c>
      <c r="D225" s="61">
        <v>92</v>
      </c>
      <c r="E225" s="61">
        <v>114</v>
      </c>
      <c r="F225" s="75">
        <v>108</v>
      </c>
      <c r="G225" s="75">
        <f t="shared" si="71"/>
        <v>367</v>
      </c>
      <c r="H225" s="75">
        <v>105.760600057207</v>
      </c>
      <c r="I225" s="75">
        <v>116.910804316586</v>
      </c>
      <c r="J225" s="75">
        <v>124.125883561968</v>
      </c>
      <c r="K225" s="75">
        <v>136.259658880595</v>
      </c>
      <c r="L225" s="75">
        <v>483.05694681635504</v>
      </c>
      <c r="M225" s="140">
        <v>179.812269151923</v>
      </c>
      <c r="N225" s="140">
        <v>142.99585769022499</v>
      </c>
      <c r="O225" s="140">
        <v>151.59084854042899</v>
      </c>
      <c r="P225" s="140">
        <v>110.187819266753</v>
      </c>
      <c r="Q225" s="75">
        <v>584.58679464933005</v>
      </c>
      <c r="R225" s="140">
        <v>147.169637905369</v>
      </c>
      <c r="S225" s="140">
        <v>166.83819639841201</v>
      </c>
      <c r="T225" s="140">
        <v>146.28208923125899</v>
      </c>
      <c r="U225" s="140">
        <v>178.579980363651</v>
      </c>
      <c r="V225" s="75">
        <v>638.86990389869197</v>
      </c>
      <c r="W225" s="140">
        <v>162.102330416564</v>
      </c>
      <c r="X225" s="140">
        <v>170.674115712873</v>
      </c>
      <c r="Y225" s="140">
        <v>152.85791170533301</v>
      </c>
      <c r="Z225" s="140">
        <v>158.675062037793</v>
      </c>
      <c r="AA225" s="75">
        <v>644.30941987256301</v>
      </c>
      <c r="AB225" s="140">
        <v>96.872553095694599</v>
      </c>
      <c r="AC225" s="140">
        <v>130.96673012590401</v>
      </c>
      <c r="AD225" s="140">
        <v>146.87812600875418</v>
      </c>
      <c r="AE225" s="140">
        <v>128.46359476275501</v>
      </c>
      <c r="AF225" s="75">
        <v>503.18100399310799</v>
      </c>
      <c r="AG225" s="140">
        <v>134.110453857382</v>
      </c>
      <c r="AH225" s="140">
        <v>167.77330076728899</v>
      </c>
      <c r="AI225" s="140">
        <v>157.81307564570301</v>
      </c>
      <c r="AJ225" s="140">
        <v>132.13639253035103</v>
      </c>
      <c r="AK225" s="75">
        <v>591.83322280072593</v>
      </c>
      <c r="AL225" s="140">
        <v>132.53225182738001</v>
      </c>
      <c r="AM225" s="140">
        <v>132.53225182738001</v>
      </c>
      <c r="AN225" s="140">
        <v>156.960737007777</v>
      </c>
      <c r="AO225" s="140">
        <v>156.959416512145</v>
      </c>
      <c r="AP225" s="140">
        <v>154.46994179120901</v>
      </c>
      <c r="AQ225" s="287">
        <v>154.47007310038998</v>
      </c>
      <c r="AR225" s="140">
        <v>150.794287242069</v>
      </c>
      <c r="AS225" s="287">
        <f t="shared" si="74"/>
        <v>150.79441158293298</v>
      </c>
      <c r="AT225" s="75">
        <v>594.75721786843496</v>
      </c>
      <c r="AU225" s="75">
        <v>594.75615302284803</v>
      </c>
      <c r="AV225" s="140">
        <v>96.683224880775398</v>
      </c>
      <c r="AW225" s="140">
        <v>122.15014444059577</v>
      </c>
      <c r="AX225" s="140">
        <v>129.8589828415042</v>
      </c>
      <c r="AY225" s="140">
        <v>150.49972772474601</v>
      </c>
      <c r="AZ225" s="75">
        <v>499.19207988762093</v>
      </c>
      <c r="BA225" s="140">
        <v>98.974004165754806</v>
      </c>
      <c r="BB225" s="140">
        <v>131.72115170822201</v>
      </c>
      <c r="BC225" s="140">
        <v>117.80969859749</v>
      </c>
      <c r="BD225" s="140">
        <v>73.565664879640593</v>
      </c>
      <c r="BE225" s="75">
        <v>422.07051935110798</v>
      </c>
      <c r="BG225" s="165">
        <f t="shared" si="72"/>
        <v>-0.51119071116070525</v>
      </c>
      <c r="BH225" s="165"/>
      <c r="BI225" s="165">
        <f t="shared" si="75"/>
        <v>-0.15449275668370921</v>
      </c>
      <c r="BJ225" s="126"/>
      <c r="BK225" s="224" t="b">
        <f t="shared" si="73"/>
        <v>1</v>
      </c>
    </row>
    <row r="226" spans="1:63" customFormat="1">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10"/>
      <c r="AT226" s="131"/>
      <c r="AU226" s="131"/>
      <c r="AV226" s="131"/>
      <c r="AW226" s="131"/>
      <c r="AX226" s="131"/>
      <c r="AY226" s="131"/>
      <c r="AZ226" s="131"/>
      <c r="BA226" s="131"/>
      <c r="BB226" s="131"/>
      <c r="BC226" s="131"/>
      <c r="BD226" s="131"/>
      <c r="BE226" s="410"/>
      <c r="BG226" s="165"/>
      <c r="BH226" s="165"/>
      <c r="BI226" s="165"/>
      <c r="BJ226" s="126"/>
      <c r="BK226" s="224"/>
    </row>
    <row r="227" spans="1:63" customFormat="1" ht="16.5" thickBot="1">
      <c r="A227" s="21"/>
      <c r="B227" s="114" t="s">
        <v>269</v>
      </c>
      <c r="C227" s="99"/>
      <c r="D227" s="99"/>
      <c r="E227" s="99"/>
      <c r="F227" s="99"/>
      <c r="G227" s="99"/>
      <c r="H227" s="99"/>
      <c r="I227" s="99"/>
      <c r="J227" s="99"/>
      <c r="K227" s="99"/>
      <c r="L227" s="99"/>
      <c r="M227" s="141"/>
      <c r="N227" s="141"/>
      <c r="O227" s="141"/>
      <c r="P227" s="141"/>
      <c r="Q227" s="99"/>
      <c r="R227" s="141"/>
      <c r="S227" s="141"/>
      <c r="T227" s="141"/>
      <c r="U227" s="141"/>
      <c r="V227" s="99"/>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9"/>
      <c r="AT227" s="141"/>
      <c r="AU227" s="141"/>
      <c r="AV227" s="141"/>
      <c r="AW227" s="141"/>
      <c r="AX227" s="141"/>
      <c r="AY227" s="141"/>
      <c r="AZ227" s="141"/>
      <c r="BA227" s="141"/>
      <c r="BB227" s="141"/>
      <c r="BC227" s="141"/>
      <c r="BD227" s="141"/>
      <c r="BE227" s="419"/>
      <c r="BG227" s="378"/>
      <c r="BH227" s="378"/>
      <c r="BI227" s="520"/>
      <c r="BJ227" s="378"/>
      <c r="BK227" s="378"/>
    </row>
    <row r="228" spans="1:63" customFormat="1">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8" t="str">
        <f>+$AM$13</f>
        <v>IFRS 17</v>
      </c>
      <c r="AN228" s="131"/>
      <c r="AO228" s="138" t="str">
        <f>+$AM$13</f>
        <v>IFRS 17</v>
      </c>
      <c r="AP228" s="131"/>
      <c r="AQ228" s="131"/>
      <c r="AR228" s="131"/>
      <c r="AS228" s="410" t="s">
        <v>596</v>
      </c>
      <c r="AT228" s="131"/>
      <c r="AU228" s="138" t="s">
        <v>596</v>
      </c>
      <c r="AV228" s="131"/>
      <c r="AW228" s="131"/>
      <c r="AX228" s="131"/>
      <c r="AY228" s="131"/>
      <c r="AZ228" s="131"/>
      <c r="BA228" s="131"/>
      <c r="BB228" s="131"/>
      <c r="BC228" s="131"/>
      <c r="BD228" s="131"/>
      <c r="BE228" s="410"/>
      <c r="BG228" s="168"/>
      <c r="BH228" s="168"/>
      <c r="BI228" s="168"/>
      <c r="BJ228" s="126"/>
      <c r="BK228" s="224"/>
    </row>
    <row r="229" spans="1:63" customFormat="1" ht="25.5">
      <c r="A229" s="21"/>
      <c r="B229" s="340" t="s">
        <v>24</v>
      </c>
      <c r="C229" s="101" t="str">
        <f t="shared" ref="C229:L229" si="76">C$14</f>
        <v>Q1-15
Underlying</v>
      </c>
      <c r="D229" s="101" t="str">
        <f t="shared" si="76"/>
        <v>Q2-15
Underlying</v>
      </c>
      <c r="E229" s="101" t="str">
        <f t="shared" si="76"/>
        <v>Q3-15
Underlying</v>
      </c>
      <c r="F229" s="101" t="str">
        <f t="shared" si="76"/>
        <v>Q4-15
Underlying</v>
      </c>
      <c r="G229" s="101" t="str">
        <f t="shared" si="76"/>
        <v>FY-2015
Underlying</v>
      </c>
      <c r="H229" s="101" t="str">
        <f t="shared" si="76"/>
        <v>Q1-16
Underlying</v>
      </c>
      <c r="I229" s="101" t="str">
        <f t="shared" si="76"/>
        <v>Q2-16
Underlying</v>
      </c>
      <c r="J229" s="101" t="str">
        <f t="shared" si="76"/>
        <v>Q3-16
Underlying</v>
      </c>
      <c r="K229" s="101" t="str">
        <f t="shared" si="76"/>
        <v>Q4-16
Underlying</v>
      </c>
      <c r="L229" s="101" t="str">
        <f t="shared" si="76"/>
        <v>FY-2016
Underlying</v>
      </c>
      <c r="M229" s="138" t="s">
        <v>540</v>
      </c>
      <c r="N229" s="138" t="s">
        <v>541</v>
      </c>
      <c r="O229" s="138" t="s">
        <v>542</v>
      </c>
      <c r="P229" s="138" t="s">
        <v>543</v>
      </c>
      <c r="Q229" s="101" t="s">
        <v>544</v>
      </c>
      <c r="R229" s="138" t="s">
        <v>545</v>
      </c>
      <c r="S229" s="138" t="s">
        <v>546</v>
      </c>
      <c r="T229" s="138" t="s">
        <v>547</v>
      </c>
      <c r="U229" s="138" t="s">
        <v>548</v>
      </c>
      <c r="V229" s="101" t="s">
        <v>549</v>
      </c>
      <c r="W229" s="138" t="s">
        <v>550</v>
      </c>
      <c r="X229" s="138" t="s">
        <v>551</v>
      </c>
      <c r="Y229" s="138" t="s">
        <v>552</v>
      </c>
      <c r="Z229" s="138" t="s">
        <v>553</v>
      </c>
      <c r="AA229" s="138" t="s">
        <v>554</v>
      </c>
      <c r="AB229" s="138" t="s">
        <v>555</v>
      </c>
      <c r="AC229" s="138" t="s">
        <v>556</v>
      </c>
      <c r="AD229" s="138" t="s">
        <v>557</v>
      </c>
      <c r="AE229" s="138" t="s">
        <v>558</v>
      </c>
      <c r="AF229" s="138" t="s">
        <v>559</v>
      </c>
      <c r="AG229" s="138" t="s">
        <v>560</v>
      </c>
      <c r="AH229" s="138" t="s">
        <v>561</v>
      </c>
      <c r="AI229" s="138" t="s">
        <v>562</v>
      </c>
      <c r="AJ229" s="138" t="s">
        <v>563</v>
      </c>
      <c r="AK229" s="138" t="s">
        <v>564</v>
      </c>
      <c r="AL229" s="138" t="s">
        <v>565</v>
      </c>
      <c r="AM229" s="138" t="str">
        <f>AM$14</f>
        <v>Q1-22
Underlying</v>
      </c>
      <c r="AN229" s="138" t="s">
        <v>572</v>
      </c>
      <c r="AO229" s="138" t="str">
        <f>AO$14</f>
        <v>Q2-22
Underlying</v>
      </c>
      <c r="AP229" s="138" t="s">
        <v>577</v>
      </c>
      <c r="AQ229" s="138" t="str">
        <f>AQ$14</f>
        <v>Q3-22
Underlying</v>
      </c>
      <c r="AR229" s="138" t="s">
        <v>602</v>
      </c>
      <c r="AS229" s="418" t="str">
        <f>AS210</f>
        <v>Q4-22
Underlying</v>
      </c>
      <c r="AT229" s="138" t="s">
        <v>603</v>
      </c>
      <c r="AU229" s="138" t="s">
        <v>609</v>
      </c>
      <c r="AV229" s="138" t="s">
        <v>607</v>
      </c>
      <c r="AW229" s="138" t="s">
        <v>616</v>
      </c>
      <c r="AX229" s="138" t="s">
        <v>622</v>
      </c>
      <c r="AY229" s="138" t="s">
        <v>630</v>
      </c>
      <c r="AZ229" s="138" t="s">
        <v>631</v>
      </c>
      <c r="BA229" s="138" t="s">
        <v>649</v>
      </c>
      <c r="BB229" s="138" t="s">
        <v>651</v>
      </c>
      <c r="BC229" s="138" t="s">
        <v>665</v>
      </c>
      <c r="BD229" s="138" t="str">
        <f>BD$14</f>
        <v>Q4-24
Underlying</v>
      </c>
      <c r="BE229" s="418" t="str">
        <f t="shared" ref="BE229" si="77">BE$14</f>
        <v>FY-2024
Underlying</v>
      </c>
      <c r="BG229" s="379" t="str">
        <f>LEFT($AY:$AY,2)&amp;"/"&amp;LEFT(BD:BD,2)</f>
        <v>Q4/Q4</v>
      </c>
      <c r="BH229" s="379"/>
      <c r="BI229" s="379" t="str">
        <f>LEFT($AK:$AK,2)&amp;"/"&amp;LEFT(BE:BE,2)</f>
        <v>FY/FY</v>
      </c>
      <c r="BJ229" s="126"/>
      <c r="BK229" s="224"/>
    </row>
    <row r="230" spans="1:63" customFormat="1">
      <c r="A230" s="21"/>
      <c r="B230" s="334"/>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10"/>
      <c r="AT230" s="131"/>
      <c r="AU230" s="131"/>
      <c r="AV230" s="131"/>
      <c r="AW230" s="131"/>
      <c r="AX230" s="131"/>
      <c r="AY230" s="131"/>
      <c r="AZ230" s="131"/>
      <c r="BA230" s="131"/>
      <c r="BB230" s="131"/>
      <c r="BC230" s="131"/>
      <c r="BD230" s="131"/>
      <c r="BE230" s="410"/>
      <c r="BG230" s="348"/>
      <c r="BH230" s="348"/>
      <c r="BI230" s="348"/>
      <c r="BJ230" s="126"/>
      <c r="BK230" s="224"/>
    </row>
    <row r="231" spans="1:63" customFormat="1">
      <c r="A231" s="21" t="s">
        <v>270</v>
      </c>
      <c r="B231" s="335" t="s">
        <v>26</v>
      </c>
      <c r="C231" s="60">
        <v>127</v>
      </c>
      <c r="D231" s="60">
        <v>131</v>
      </c>
      <c r="E231" s="60">
        <v>130</v>
      </c>
      <c r="F231" s="74">
        <v>142</v>
      </c>
      <c r="G231" s="75">
        <f t="shared" ref="G231:G244" si="78">SUM(C231:F231)</f>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9">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7">
        <v>156.79260582591297</v>
      </c>
      <c r="AR231" s="139">
        <v>180.39198573543499</v>
      </c>
      <c r="AS231" s="287">
        <f>AU231-AM231-AO231-AQ231</f>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s="139">
        <v>193.873684642754</v>
      </c>
      <c r="BC231" s="139">
        <v>191.82361533922699</v>
      </c>
      <c r="BD231" s="139">
        <v>192.99693036851801</v>
      </c>
      <c r="BE231" s="75">
        <v>755.56505081262605</v>
      </c>
      <c r="BG231" s="165">
        <f t="shared" ref="BG231:BG244" si="79">IF(ISERROR($BD231/AY231),"ns",IF($BD231/AY231&gt;200%,"x"&amp;(ROUND($BD231/AY231,1)),IF($BD231/AY231&lt;0,"ns",$BD231/AY231-1)))</f>
        <v>1.9015010752719386E-2</v>
      </c>
      <c r="BH231" s="165"/>
      <c r="BI231" s="165">
        <f t="shared" ref="BI231:BI244" si="80">IF(ISERROR($BE231/AZ231),"ns",IF($BE231/AZ231&gt;200%,"x"&amp;(ROUND($BE231/AZ231,1)),IF($BE231/AZ231&lt;0,"ns",$BE231/AZ231-1)))</f>
        <v>6.7608813275384039E-2</v>
      </c>
      <c r="BJ231" s="126"/>
      <c r="BK231" s="224" t="b">
        <f t="shared" ref="BK231:BK245" si="81">ROUND(BE231,1)=ROUND((BA231+BB231+BC231+BD231),1)</f>
        <v>1</v>
      </c>
    </row>
    <row r="232" spans="1:63" customFormat="1">
      <c r="A232" s="21" t="s">
        <v>271</v>
      </c>
      <c r="B232" s="336" t="s">
        <v>28</v>
      </c>
      <c r="C232" s="97">
        <v>-83</v>
      </c>
      <c r="D232" s="97">
        <v>-67</v>
      </c>
      <c r="E232" s="97">
        <v>-70</v>
      </c>
      <c r="F232" s="72">
        <v>-60</v>
      </c>
      <c r="G232" s="73">
        <f t="shared" si="78"/>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2">
        <v>-89.581133917519992</v>
      </c>
      <c r="AR232" s="91">
        <v>-97.658948275774904</v>
      </c>
      <c r="AS232" s="414">
        <f t="shared" ref="AS232:AS244" si="82">AU232-AM232-AO232-AQ232</f>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s="91">
        <v>-99.759783627008702</v>
      </c>
      <c r="BE232" s="519">
        <v>-397.67431626666502</v>
      </c>
      <c r="BG232" s="165">
        <f t="shared" si="79"/>
        <v>4.3102532157535123E-3</v>
      </c>
      <c r="BH232" s="165"/>
      <c r="BI232" s="165">
        <f t="shared" si="80"/>
        <v>2.4592195147443707E-3</v>
      </c>
      <c r="BJ232" s="126"/>
      <c r="BK232" s="224" t="b">
        <f t="shared" si="81"/>
        <v>1</v>
      </c>
    </row>
    <row r="233" spans="1:63" customFormat="1">
      <c r="A233" s="93" t="s">
        <v>272</v>
      </c>
      <c r="B233" s="337"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3">
        <v>0</v>
      </c>
      <c r="AR233" s="95">
        <v>0</v>
      </c>
      <c r="AS233" s="353">
        <f t="shared" si="82"/>
        <v>0</v>
      </c>
      <c r="AT233" s="96">
        <v>-17.934999999999999</v>
      </c>
      <c r="AU233" s="96">
        <v>-17.934999999999999</v>
      </c>
      <c r="AV233" s="95">
        <v>-15.360048460000002</v>
      </c>
      <c r="AW233" s="95">
        <v>-7.1811539999998786E-2</v>
      </c>
      <c r="AX233" s="95">
        <v>0</v>
      </c>
      <c r="AY233" s="95">
        <v>0</v>
      </c>
      <c r="AZ233" s="96">
        <v>-15.43186</v>
      </c>
      <c r="BA233" s="95">
        <v>0</v>
      </c>
      <c r="BB233" s="95">
        <v>0</v>
      </c>
      <c r="BC233" s="95">
        <v>0</v>
      </c>
      <c r="BD233" s="95">
        <v>0</v>
      </c>
      <c r="BE233" s="96">
        <v>0</v>
      </c>
      <c r="BG233" s="165" t="str">
        <f t="shared" si="79"/>
        <v>ns</v>
      </c>
      <c r="BH233" s="165"/>
      <c r="BI233" s="165">
        <f t="shared" si="80"/>
        <v>-1</v>
      </c>
      <c r="BJ233" s="126"/>
      <c r="BK233" s="224" t="b">
        <f t="shared" si="81"/>
        <v>1</v>
      </c>
    </row>
    <row r="234" spans="1:63" customFormat="1">
      <c r="A234" s="21" t="s">
        <v>273</v>
      </c>
      <c r="B234" s="335" t="s">
        <v>32</v>
      </c>
      <c r="C234" s="60">
        <v>44</v>
      </c>
      <c r="D234" s="60">
        <v>64</v>
      </c>
      <c r="E234" s="60">
        <v>60</v>
      </c>
      <c r="F234" s="74">
        <v>82</v>
      </c>
      <c r="G234" s="75">
        <f t="shared" si="78"/>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9">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7">
        <v>67.211471908392994</v>
      </c>
      <c r="AR234" s="139">
        <v>82.733037459660494</v>
      </c>
      <c r="AS234" s="287">
        <f t="shared" si="82"/>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s="139">
        <v>94.186193282169398</v>
      </c>
      <c r="BC234" s="139">
        <v>92.777089196693296</v>
      </c>
      <c r="BD234" s="139">
        <v>93.237146741508994</v>
      </c>
      <c r="BE234" s="75">
        <v>357.890734545962</v>
      </c>
      <c r="BG234" s="165">
        <f t="shared" si="79"/>
        <v>3.5232908744394553E-2</v>
      </c>
      <c r="BH234" s="165"/>
      <c r="BI234" s="165">
        <f t="shared" si="80"/>
        <v>0.15070602935832222</v>
      </c>
      <c r="BJ234" s="126"/>
      <c r="BK234" s="224" t="b">
        <f t="shared" si="81"/>
        <v>1</v>
      </c>
    </row>
    <row r="235" spans="1:63" customFormat="1">
      <c r="A235" s="21" t="s">
        <v>274</v>
      </c>
      <c r="B235" s="336" t="s">
        <v>34</v>
      </c>
      <c r="C235" s="97">
        <v>-17</v>
      </c>
      <c r="D235" s="97">
        <v>-15</v>
      </c>
      <c r="E235" s="97">
        <v>-16</v>
      </c>
      <c r="F235" s="72">
        <v>-28</v>
      </c>
      <c r="G235" s="73">
        <f t="shared" si="78"/>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6">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86">
        <v>-9.8786045252985986</v>
      </c>
      <c r="AR235" s="136">
        <v>-23.119691978269</v>
      </c>
      <c r="AS235" s="286">
        <f t="shared" si="82"/>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s="136">
        <v>-19.950006100444</v>
      </c>
      <c r="BC235" s="136">
        <v>-22.1618976644986</v>
      </c>
      <c r="BD235" s="136">
        <v>-19.665001778345399</v>
      </c>
      <c r="BE235" s="73">
        <v>-81.1806091142752</v>
      </c>
      <c r="BG235" s="165">
        <f t="shared" si="79"/>
        <v>0.40062739446285089</v>
      </c>
      <c r="BH235" s="165"/>
      <c r="BI235" s="165">
        <f t="shared" si="80"/>
        <v>0.29721479167651554</v>
      </c>
      <c r="BJ235" s="126"/>
      <c r="BK235" s="224" t="b">
        <f t="shared" si="81"/>
        <v>1</v>
      </c>
    </row>
    <row r="236" spans="1:63" customFormat="1">
      <c r="A236" s="21" t="s">
        <v>275</v>
      </c>
      <c r="B236" s="336" t="s">
        <v>38</v>
      </c>
      <c r="C236" s="97">
        <v>0</v>
      </c>
      <c r="D236" s="97">
        <v>0</v>
      </c>
      <c r="E236" s="97">
        <v>0</v>
      </c>
      <c r="F236" s="72">
        <v>0</v>
      </c>
      <c r="G236" s="73">
        <f t="shared" si="78"/>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6">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86">
        <v>0</v>
      </c>
      <c r="AR236" s="136">
        <v>-7.5675398859090094E-5</v>
      </c>
      <c r="AS236" s="286">
        <f t="shared" si="82"/>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s="136">
        <v>-1.81442540144759</v>
      </c>
      <c r="BC236" s="136">
        <v>-1.8270255778465301</v>
      </c>
      <c r="BD236" s="136">
        <v>-2.1996307942152402</v>
      </c>
      <c r="BE236" s="73">
        <v>-7.5292054067675602</v>
      </c>
      <c r="BG236" s="165">
        <f t="shared" si="79"/>
        <v>0.44308046975127002</v>
      </c>
      <c r="BH236" s="165"/>
      <c r="BI236" s="165">
        <f t="shared" si="80"/>
        <v>0.77459469967739092</v>
      </c>
      <c r="BJ236" s="126"/>
      <c r="BK236" s="224" t="b">
        <f t="shared" si="81"/>
        <v>1</v>
      </c>
    </row>
    <row r="237" spans="1:63" customFormat="1">
      <c r="A237" s="21" t="s">
        <v>276</v>
      </c>
      <c r="B237" s="336" t="s">
        <v>40</v>
      </c>
      <c r="C237" s="97">
        <v>0</v>
      </c>
      <c r="D237" s="97">
        <v>0</v>
      </c>
      <c r="E237" s="97">
        <v>0</v>
      </c>
      <c r="F237" s="72">
        <v>0</v>
      </c>
      <c r="G237" s="73">
        <f t="shared" si="78"/>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6">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86">
        <v>6.5591673710547385</v>
      </c>
      <c r="AR237" s="136">
        <v>0.63537022495885298</v>
      </c>
      <c r="AS237" s="286">
        <f t="shared" si="82"/>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s="136">
        <v>-0.10803966496219899</v>
      </c>
      <c r="BC237" s="136">
        <v>0.11555128941564501</v>
      </c>
      <c r="BD237" s="136">
        <v>-7.6750225938004801</v>
      </c>
      <c r="BE237" s="73">
        <v>-7.5928319875108796</v>
      </c>
      <c r="BG237" s="165">
        <f t="shared" si="79"/>
        <v>-5.9091996511539069E-2</v>
      </c>
      <c r="BH237" s="165"/>
      <c r="BI237" s="165">
        <f t="shared" si="80"/>
        <v>6.6646629439249816E-2</v>
      </c>
      <c r="BJ237" s="126"/>
      <c r="BK237" s="224" t="b">
        <f t="shared" si="81"/>
        <v>1</v>
      </c>
    </row>
    <row r="238" spans="1:63" customFormat="1">
      <c r="A238" s="21" t="s">
        <v>277</v>
      </c>
      <c r="B238" s="336" t="s">
        <v>42</v>
      </c>
      <c r="C238" s="97">
        <v>0</v>
      </c>
      <c r="D238" s="97">
        <v>0</v>
      </c>
      <c r="E238" s="97">
        <v>0</v>
      </c>
      <c r="F238" s="72">
        <v>0</v>
      </c>
      <c r="G238" s="73">
        <f t="shared" si="78"/>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6">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86">
        <v>0</v>
      </c>
      <c r="AR238" s="136">
        <v>0</v>
      </c>
      <c r="AS238" s="286">
        <f t="shared" si="82"/>
        <v>0</v>
      </c>
      <c r="AT238" s="73">
        <v>0</v>
      </c>
      <c r="AU238" s="73">
        <v>0</v>
      </c>
      <c r="AV238" s="136">
        <v>0</v>
      </c>
      <c r="AW238" s="136">
        <v>0</v>
      </c>
      <c r="AX238" s="136">
        <v>0</v>
      </c>
      <c r="AY238" s="136">
        <v>0</v>
      </c>
      <c r="AZ238" s="73">
        <v>0</v>
      </c>
      <c r="BA238" s="136">
        <v>0</v>
      </c>
      <c r="BB238" s="136">
        <v>0</v>
      </c>
      <c r="BC238" s="136">
        <v>0</v>
      </c>
      <c r="BD238" s="136">
        <v>0</v>
      </c>
      <c r="BE238" s="73">
        <v>0</v>
      </c>
      <c r="BG238" s="165" t="str">
        <f t="shared" si="79"/>
        <v>ns</v>
      </c>
      <c r="BH238" s="165"/>
      <c r="BI238" s="165" t="str">
        <f t="shared" si="80"/>
        <v>ns</v>
      </c>
      <c r="BJ238" s="126"/>
      <c r="BK238" s="224" t="b">
        <f t="shared" si="81"/>
        <v>1</v>
      </c>
    </row>
    <row r="239" spans="1:63" customFormat="1">
      <c r="A239" s="21" t="s">
        <v>278</v>
      </c>
      <c r="B239" s="335" t="s">
        <v>44</v>
      </c>
      <c r="C239" s="60">
        <v>27</v>
      </c>
      <c r="D239" s="60">
        <v>49</v>
      </c>
      <c r="E239" s="60">
        <v>44</v>
      </c>
      <c r="F239" s="74">
        <v>54</v>
      </c>
      <c r="G239" s="75">
        <f t="shared" si="78"/>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9">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7">
        <v>63.892034754149009</v>
      </c>
      <c r="AR239" s="139">
        <v>60.248640030951499</v>
      </c>
      <c r="AS239" s="287">
        <f t="shared" si="82"/>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s="139">
        <v>72.313722115315599</v>
      </c>
      <c r="BC239" s="139">
        <v>68.903717243763793</v>
      </c>
      <c r="BD239" s="139">
        <v>63.6974915751479</v>
      </c>
      <c r="BE239" s="75">
        <v>261.588088037408</v>
      </c>
      <c r="BG239" s="165">
        <f t="shared" si="79"/>
        <v>-3.9868925439548786E-2</v>
      </c>
      <c r="BH239" s="165"/>
      <c r="BI239" s="165">
        <f t="shared" si="80"/>
        <v>0.10339104761018625</v>
      </c>
      <c r="BJ239" s="126"/>
      <c r="BK239" s="224" t="b">
        <f t="shared" si="81"/>
        <v>1</v>
      </c>
    </row>
    <row r="240" spans="1:63" customFormat="1">
      <c r="A240" s="21" t="s">
        <v>279</v>
      </c>
      <c r="B240" s="336" t="s">
        <v>46</v>
      </c>
      <c r="C240" s="97">
        <v>-12</v>
      </c>
      <c r="D240" s="97">
        <v>-16</v>
      </c>
      <c r="E240" s="97">
        <v>-15</v>
      </c>
      <c r="F240" s="72">
        <v>-14</v>
      </c>
      <c r="G240" s="73">
        <f t="shared" si="78"/>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-17.568105256532601</v>
      </c>
      <c r="Q240" s="73">
        <v>-64.204691001875602</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6">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86">
        <v>-15.0454533412606</v>
      </c>
      <c r="AR240" s="136">
        <v>-9.3556402202964808</v>
      </c>
      <c r="AS240" s="286">
        <f t="shared" si="82"/>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s="136">
        <v>-16.822283348798099</v>
      </c>
      <c r="BC240" s="136">
        <v>-14.8161129510924</v>
      </c>
      <c r="BD240" s="136">
        <v>-13.7349631359663</v>
      </c>
      <c r="BE240" s="73">
        <v>-58.5353274328913</v>
      </c>
      <c r="BG240" s="165">
        <f t="shared" si="79"/>
        <v>-0.20147702293979686</v>
      </c>
      <c r="BH240" s="165"/>
      <c r="BI240" s="165">
        <f t="shared" si="80"/>
        <v>-2.9255658239017768E-2</v>
      </c>
      <c r="BJ240" s="126"/>
      <c r="BK240" s="224" t="b">
        <f t="shared" si="81"/>
        <v>1</v>
      </c>
    </row>
    <row r="241" spans="1:1015 1033:2041 2059:3067 3085:4093 4111:5119 5137:6140 6145:7166 7171:8192 8197:9213 9218:10239 10244:16367" customFormat="1">
      <c r="A241" s="21" t="s">
        <v>280</v>
      </c>
      <c r="B241" s="336" t="s">
        <v>48</v>
      </c>
      <c r="C241" s="97">
        <v>0</v>
      </c>
      <c r="D241" s="97">
        <v>0</v>
      </c>
      <c r="E241" s="97">
        <v>0</v>
      </c>
      <c r="F241" s="72">
        <v>0</v>
      </c>
      <c r="G241" s="73">
        <f t="shared" si="78"/>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6">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86">
        <v>1.2933727069304002</v>
      </c>
      <c r="AR241" s="136">
        <v>-3.3334334433318702</v>
      </c>
      <c r="AS241" s="286">
        <f t="shared" si="82"/>
        <v>-3.3334334433318702</v>
      </c>
      <c r="AT241" s="73">
        <v>0.24</v>
      </c>
      <c r="AU241" s="73">
        <v>0.24</v>
      </c>
      <c r="AV241" s="136">
        <v>8.4000000000000005E-2</v>
      </c>
      <c r="AW241" s="136">
        <v>0.112</v>
      </c>
      <c r="AX241" s="136">
        <v>-0.48199999999999998</v>
      </c>
      <c r="AY241" s="136">
        <v>0</v>
      </c>
      <c r="AZ241" s="73">
        <v>-0.28599999999999998</v>
      </c>
      <c r="BA241" s="136">
        <v>0</v>
      </c>
      <c r="BB241" s="136">
        <v>0</v>
      </c>
      <c r="BC241" s="136">
        <v>0</v>
      </c>
      <c r="BD241" s="136">
        <v>0</v>
      </c>
      <c r="BE241" s="73">
        <v>0</v>
      </c>
      <c r="BG241" s="165" t="str">
        <f t="shared" si="79"/>
        <v>ns</v>
      </c>
      <c r="BH241" s="165"/>
      <c r="BI241" s="165">
        <f t="shared" si="80"/>
        <v>-1</v>
      </c>
      <c r="BJ241" s="126"/>
      <c r="BK241" s="224" t="b">
        <f t="shared" si="81"/>
        <v>1</v>
      </c>
    </row>
    <row r="242" spans="1:1015 1033:2041 2059:3067 3085:4093 4111:5119 5137:6140 6145:7166 7171:8192 8197:9213 9218:10239 10244:16367" customFormat="1">
      <c r="A242" s="21" t="s">
        <v>281</v>
      </c>
      <c r="B242" s="335" t="s">
        <v>50</v>
      </c>
      <c r="C242" s="60">
        <v>15</v>
      </c>
      <c r="D242" s="60">
        <v>33</v>
      </c>
      <c r="E242" s="60">
        <v>29</v>
      </c>
      <c r="F242" s="74">
        <v>40</v>
      </c>
      <c r="G242" s="75">
        <f t="shared" si="78"/>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33.239960102733605</v>
      </c>
      <c r="Q242" s="75">
        <v>138.413340292242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9">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7">
        <v>50.139954119818711</v>
      </c>
      <c r="AR242" s="139">
        <v>47.5595663673231</v>
      </c>
      <c r="AS242" s="287">
        <f t="shared" si="82"/>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s="139">
        <v>55.491438766517597</v>
      </c>
      <c r="BC242" s="139">
        <v>54.0876042926715</v>
      </c>
      <c r="BD242" s="139">
        <v>49.962528439181703</v>
      </c>
      <c r="BE242" s="75">
        <v>203.052760604517</v>
      </c>
      <c r="BG242" s="165">
        <f t="shared" si="79"/>
        <v>1.6696370447913056E-2</v>
      </c>
      <c r="BH242" s="165"/>
      <c r="BI242" s="165">
        <f t="shared" si="80"/>
        <v>0.15049875688001024</v>
      </c>
      <c r="BJ242" s="126"/>
      <c r="BK242" s="224" t="b">
        <f t="shared" si="81"/>
        <v>1</v>
      </c>
    </row>
    <row r="243" spans="1:1015 1033:2041 2059:3067 3085:4093 4111:5119 5137:6140 6145:7166 7171:8192 8197:9213 9218:10239 10244:16367" customFormat="1">
      <c r="A243" s="21" t="s">
        <v>282</v>
      </c>
      <c r="B243" s="336" t="s">
        <v>52</v>
      </c>
      <c r="C243" s="97">
        <v>0</v>
      </c>
      <c r="D243" s="97">
        <v>0</v>
      </c>
      <c r="E243" s="97">
        <v>0</v>
      </c>
      <c r="F243" s="97">
        <v>0</v>
      </c>
      <c r="G243" s="73">
        <f t="shared" si="78"/>
        <v>0</v>
      </c>
      <c r="H243" s="97">
        <v>-0.17030226136381699</v>
      </c>
      <c r="I243" s="97">
        <v>-2.3896232195020298E-2</v>
      </c>
      <c r="J243" s="97">
        <v>-0.25790483763815097</v>
      </c>
      <c r="K243" s="97">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6">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86">
        <v>-2.9573154316449024E-2</v>
      </c>
      <c r="AR243" s="136">
        <v>-0.66534725858765198</v>
      </c>
      <c r="AS243" s="286">
        <f t="shared" si="82"/>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s="136">
        <v>3.7917303700569003E-4</v>
      </c>
      <c r="BC243" s="136">
        <v>2.16489060312962E-4</v>
      </c>
      <c r="BD243" s="136">
        <v>8.16288922514383E-4</v>
      </c>
      <c r="BE243" s="73">
        <v>1.4276854307346599E-3</v>
      </c>
      <c r="BG243" s="165">
        <f t="shared" si="79"/>
        <v>0.49880418182205544</v>
      </c>
      <c r="BH243" s="165"/>
      <c r="BI243" s="165">
        <f t="shared" si="80"/>
        <v>-0.15218469200698237</v>
      </c>
      <c r="BJ243" s="126"/>
      <c r="BK243" s="224" t="b">
        <f t="shared" si="81"/>
        <v>1</v>
      </c>
    </row>
    <row r="244" spans="1:1015 1033:2041 2059:3067 3085:4093 4111:5119 5137:6140 6145:7166 7171:8192 8197:9213 9218:10239 10244:16367" customFormat="1">
      <c r="A244" s="21" t="s">
        <v>283</v>
      </c>
      <c r="B244" s="338" t="s">
        <v>54</v>
      </c>
      <c r="C244" s="61">
        <v>15</v>
      </c>
      <c r="D244" s="61">
        <v>33</v>
      </c>
      <c r="E244" s="61">
        <v>29</v>
      </c>
      <c r="F244" s="75">
        <v>40</v>
      </c>
      <c r="G244" s="75">
        <f t="shared" si="78"/>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33.467907075369894</v>
      </c>
      <c r="Q244" s="75">
        <v>138.586868200884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40">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7">
        <v>50.110380965502301</v>
      </c>
      <c r="AR244" s="140">
        <v>46.894219108735498</v>
      </c>
      <c r="AS244" s="287">
        <f t="shared" si="82"/>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s="140">
        <v>55.491817939554601</v>
      </c>
      <c r="BC244" s="140">
        <v>54.0878207817318</v>
      </c>
      <c r="BD244" s="140">
        <v>49.963344728104197</v>
      </c>
      <c r="BE244" s="75">
        <v>203.054188289948</v>
      </c>
      <c r="BG244" s="165">
        <f t="shared" si="79"/>
        <v>1.6701713448556532E-2</v>
      </c>
      <c r="BH244" s="165"/>
      <c r="BI244" s="165">
        <f t="shared" si="80"/>
        <v>0.15049586890747335</v>
      </c>
      <c r="BJ244" s="126"/>
      <c r="BK244" s="224" t="b">
        <f t="shared" si="81"/>
        <v>1</v>
      </c>
    </row>
    <row r="245" spans="1:1015 1033:2041 2059:3067 3085:4093 4111:5119 5137:6140 6145:7166 7171:8192 8197:9213 9218:10239 10244:16367" customFormat="1">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10"/>
      <c r="AT245" s="131"/>
      <c r="AU245" s="131"/>
      <c r="AV245" s="131"/>
      <c r="AW245" s="131"/>
      <c r="AX245" s="131"/>
      <c r="AY245" s="131"/>
      <c r="AZ245" s="131"/>
      <c r="BA245" s="131"/>
      <c r="BB245" s="131"/>
      <c r="BC245" s="131"/>
      <c r="BD245" s="131"/>
      <c r="BE245" s="410"/>
      <c r="BG245" s="165"/>
      <c r="BH245" s="165"/>
      <c r="BI245" s="165"/>
      <c r="BJ245" s="126"/>
      <c r="BK245" s="224" t="b">
        <f t="shared" si="81"/>
        <v>1</v>
      </c>
    </row>
    <row r="246" spans="1:1015 1033:2041 2059:3067 3085:4093 4111:5119 5137:6140 6145:7166 7171:8192 8197:9213 9218:10239 10244:16367" customFormat="1">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10"/>
      <c r="AT246" s="131"/>
      <c r="AU246" s="131"/>
      <c r="AV246" s="131"/>
      <c r="AW246" s="131"/>
      <c r="AX246" s="131"/>
      <c r="AY246" s="131"/>
      <c r="AZ246" s="131"/>
      <c r="BA246" s="131"/>
      <c r="BB246" s="131"/>
      <c r="BC246" s="131"/>
      <c r="BD246" s="131"/>
      <c r="BE246" s="410"/>
      <c r="BG246" s="297"/>
      <c r="BH246" s="297"/>
      <c r="BI246" s="297"/>
      <c r="BJ246" s="126"/>
      <c r="BK246" s="224"/>
    </row>
    <row r="247" spans="1:1015 1033:2041 2059:3067 3085:4093 4111:5119 5137:6140 6145:7166 7171:8192 8197:9213 9218:10239 10244:16367" ht="16.5"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2"/>
      <c r="AT247" s="133"/>
      <c r="AU247" s="133"/>
      <c r="AV247" s="133"/>
      <c r="AW247" s="133"/>
      <c r="AX247" s="133"/>
      <c r="AY247" s="133"/>
      <c r="AZ247" s="133"/>
      <c r="BA247" s="133"/>
      <c r="BB247" s="133"/>
      <c r="BC247" s="133"/>
      <c r="BD247" s="133"/>
      <c r="BE247" s="412"/>
      <c r="BG247" s="378"/>
      <c r="BH247" s="378"/>
      <c r="BI247" s="298"/>
      <c r="BJ247" s="378"/>
      <c r="BK247" s="378"/>
    </row>
    <row r="248" spans="1:1015 1033:2041 2059:3067 3085:4093 4111:5119 5137:6140 6145:7166 7171:8192 8197:9213 9218:10239 10244:16367">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329" t="str">
        <f>+$AM$13</f>
        <v>IFRS 17</v>
      </c>
      <c r="AN248" s="131"/>
      <c r="AO248" s="329" t="str">
        <f>+$AM$13</f>
        <v>IFRS 17</v>
      </c>
      <c r="AP248" s="131"/>
      <c r="AQ248" s="131"/>
      <c r="AR248" s="131"/>
      <c r="AS248" s="410" t="s">
        <v>596</v>
      </c>
      <c r="AT248" s="131"/>
      <c r="AU248" s="329" t="s">
        <v>596</v>
      </c>
      <c r="AV248" s="131"/>
      <c r="AW248" s="131"/>
      <c r="AX248" s="131"/>
      <c r="AY248" s="131"/>
      <c r="AZ248" s="131"/>
      <c r="BA248" s="131"/>
      <c r="BB248" s="131"/>
      <c r="BC248" s="131"/>
      <c r="BD248" s="131"/>
      <c r="BE248" s="410"/>
      <c r="BG248" s="381"/>
      <c r="BH248" s="381"/>
      <c r="BI248" s="381"/>
      <c r="BJ248" s="126"/>
      <c r="BK248" s="224"/>
    </row>
    <row r="249" spans="1:1015 1033:2041 2059:3067 3085:4093 4111:5119 5137:6140 6145:7166 7171:8192 8197:9213 9218:10239 10244:16367" s="323" customFormat="1" ht="25.5">
      <c r="A249" s="327"/>
      <c r="B249" s="341" t="s">
        <v>24</v>
      </c>
      <c r="C249" s="328" t="str">
        <f t="shared" ref="C249:L249" si="83">C$14</f>
        <v>Q1-15
Underlying</v>
      </c>
      <c r="D249" s="328" t="str">
        <f t="shared" si="83"/>
        <v>Q2-15
Underlying</v>
      </c>
      <c r="E249" s="328" t="str">
        <f t="shared" si="83"/>
        <v>Q3-15
Underlying</v>
      </c>
      <c r="F249" s="328" t="str">
        <f t="shared" si="83"/>
        <v>Q4-15
Underlying</v>
      </c>
      <c r="G249" s="328" t="str">
        <f t="shared" si="83"/>
        <v>FY-2015
Underlying</v>
      </c>
      <c r="H249" s="328" t="str">
        <f t="shared" si="83"/>
        <v>Q1-16
Underlying</v>
      </c>
      <c r="I249" s="328" t="str">
        <f t="shared" si="83"/>
        <v>Q2-16
Underlying</v>
      </c>
      <c r="J249" s="328" t="str">
        <f t="shared" si="83"/>
        <v>Q3-16
Underlying</v>
      </c>
      <c r="K249" s="328" t="str">
        <f t="shared" si="83"/>
        <v>Q4-16
Underlying</v>
      </c>
      <c r="L249" s="329" t="str">
        <f t="shared" si="83"/>
        <v>FY-2016
Underlying</v>
      </c>
      <c r="M249" s="329" t="s">
        <v>540</v>
      </c>
      <c r="N249" s="329" t="s">
        <v>541</v>
      </c>
      <c r="O249" s="329" t="s">
        <v>542</v>
      </c>
      <c r="P249" s="328" t="s">
        <v>543</v>
      </c>
      <c r="Q249" s="329" t="s">
        <v>544</v>
      </c>
      <c r="R249" s="329" t="s">
        <v>545</v>
      </c>
      <c r="S249" s="329" t="s">
        <v>546</v>
      </c>
      <c r="T249" s="329" t="s">
        <v>547</v>
      </c>
      <c r="U249" s="328" t="s">
        <v>548</v>
      </c>
      <c r="V249" s="329" t="s">
        <v>549</v>
      </c>
      <c r="W249" s="329" t="s">
        <v>550</v>
      </c>
      <c r="X249" s="329" t="s">
        <v>551</v>
      </c>
      <c r="Y249" s="329" t="s">
        <v>552</v>
      </c>
      <c r="Z249" s="329" t="s">
        <v>553</v>
      </c>
      <c r="AA249" s="329" t="s">
        <v>554</v>
      </c>
      <c r="AB249" s="329" t="s">
        <v>555</v>
      </c>
      <c r="AC249" s="329" t="s">
        <v>556</v>
      </c>
      <c r="AD249" s="329" t="s">
        <v>557</v>
      </c>
      <c r="AE249" s="329" t="s">
        <v>558</v>
      </c>
      <c r="AF249" s="329" t="s">
        <v>559</v>
      </c>
      <c r="AG249" s="329" t="s">
        <v>560</v>
      </c>
      <c r="AH249" s="329" t="s">
        <v>561</v>
      </c>
      <c r="AI249" s="329" t="s">
        <v>562</v>
      </c>
      <c r="AJ249" s="329" t="s">
        <v>563</v>
      </c>
      <c r="AK249" s="329" t="s">
        <v>564</v>
      </c>
      <c r="AL249" s="329" t="s">
        <v>565</v>
      </c>
      <c r="AM249" s="329" t="str">
        <f>AM$14</f>
        <v>Q1-22
Underlying</v>
      </c>
      <c r="AN249" s="329" t="s">
        <v>572</v>
      </c>
      <c r="AO249" s="329" t="str">
        <f>AO$14</f>
        <v>Q2-22
Underlying</v>
      </c>
      <c r="AP249" s="329" t="s">
        <v>577</v>
      </c>
      <c r="AQ249" s="57" t="str">
        <f>AQ$14</f>
        <v>Q3-22
Underlying</v>
      </c>
      <c r="AR249" s="329" t="s">
        <v>602</v>
      </c>
      <c r="AS249" s="415" t="str">
        <f>AS229</f>
        <v>Q4-22
Underlying</v>
      </c>
      <c r="AT249" s="57" t="s">
        <v>603</v>
      </c>
      <c r="AU249" s="329" t="s">
        <v>609</v>
      </c>
      <c r="AV249" s="329" t="s">
        <v>607</v>
      </c>
      <c r="AW249" s="329" t="s">
        <v>616</v>
      </c>
      <c r="AX249" s="329" t="s">
        <v>622</v>
      </c>
      <c r="AY249" s="329" t="s">
        <v>630</v>
      </c>
      <c r="AZ249" s="57" t="s">
        <v>631</v>
      </c>
      <c r="BA249" s="329" t="s">
        <v>649</v>
      </c>
      <c r="BB249" s="329" t="s">
        <v>651</v>
      </c>
      <c r="BC249" s="329" t="s">
        <v>665</v>
      </c>
      <c r="BD249" s="57" t="str">
        <f>BD$14</f>
        <v>Q4-24
Underlying</v>
      </c>
      <c r="BE249" s="415" t="str">
        <f t="shared" ref="BE249" si="84">BE$14</f>
        <v>FY-2024
Underlying</v>
      </c>
      <c r="BF249"/>
      <c r="BG249" s="379" t="str">
        <f>LEFT($AY:$AY,2)&amp;"/"&amp;LEFT(BD:BD,2)</f>
        <v>Q4/Q4</v>
      </c>
      <c r="BH249" s="379"/>
      <c r="BI249" s="379" t="str">
        <f>LEFT($AK:$AK,2)&amp;"/"&amp;LEFT(BE:BE,2)</f>
        <v>FY/FY</v>
      </c>
      <c r="BJ249" s="126"/>
      <c r="BK249" s="224"/>
      <c r="BM249" s="59"/>
      <c r="CE249" s="322"/>
      <c r="CF249" s="59"/>
      <c r="CG249" s="59"/>
      <c r="CH249" s="59"/>
      <c r="CI249" s="59"/>
      <c r="CJ249" s="59"/>
      <c r="CK249" s="59"/>
      <c r="CL249" s="59"/>
      <c r="CM249" s="59"/>
      <c r="CN249" s="59"/>
      <c r="CO249" s="59"/>
      <c r="CT249" s="59"/>
      <c r="CY249" s="59"/>
      <c r="DQ249" s="322"/>
      <c r="DR249" s="59"/>
      <c r="DS249" s="59"/>
      <c r="DT249" s="59"/>
      <c r="DU249" s="59"/>
      <c r="DV249" s="59"/>
      <c r="DW249" s="59"/>
      <c r="DX249" s="59"/>
      <c r="DY249" s="59"/>
      <c r="DZ249" s="59"/>
      <c r="EA249" s="59"/>
      <c r="EF249" s="59"/>
      <c r="EK249" s="59"/>
      <c r="FC249" s="322"/>
      <c r="FD249" s="59"/>
      <c r="FE249" s="59"/>
      <c r="FF249" s="59"/>
      <c r="FG249" s="59"/>
      <c r="FH249" s="59"/>
      <c r="FI249" s="59"/>
      <c r="FJ249" s="59"/>
      <c r="FK249" s="59"/>
      <c r="FL249" s="59"/>
      <c r="FM249" s="59"/>
      <c r="FR249" s="59"/>
      <c r="FW249" s="59"/>
      <c r="GO249" s="322"/>
      <c r="GP249" s="59"/>
      <c r="GQ249" s="59"/>
      <c r="GR249" s="59"/>
      <c r="GS249" s="59"/>
      <c r="GT249" s="59"/>
      <c r="GU249" s="59"/>
      <c r="GV249" s="59"/>
      <c r="GW249" s="59"/>
      <c r="GX249" s="59"/>
      <c r="GY249" s="59"/>
      <c r="HD249" s="59"/>
      <c r="HI249" s="59"/>
      <c r="IA249" s="322"/>
      <c r="IB249" s="59"/>
      <c r="IC249" s="59"/>
      <c r="ID249" s="59"/>
      <c r="IE249" s="59"/>
      <c r="IF249" s="59"/>
      <c r="IG249" s="59"/>
      <c r="IH249" s="59"/>
      <c r="II249" s="59"/>
      <c r="IJ249" s="59"/>
      <c r="IK249" s="59"/>
      <c r="IP249" s="59"/>
      <c r="IU249" s="59"/>
      <c r="JM249" s="322"/>
      <c r="JN249" s="59"/>
      <c r="JO249" s="59"/>
      <c r="JP249" s="59"/>
      <c r="JQ249" s="59"/>
      <c r="JR249" s="59"/>
      <c r="JS249" s="59"/>
      <c r="JT249" s="59"/>
      <c r="JU249" s="59"/>
      <c r="JV249" s="59"/>
      <c r="JW249" s="59"/>
      <c r="KB249" s="59"/>
      <c r="KG249" s="59"/>
      <c r="KY249" s="322"/>
      <c r="KZ249" s="59"/>
      <c r="LA249" s="59"/>
      <c r="LB249" s="59"/>
      <c r="LC249" s="59"/>
      <c r="LD249" s="59"/>
      <c r="LE249" s="59"/>
      <c r="LF249" s="59"/>
      <c r="LG249" s="59"/>
      <c r="LH249" s="59"/>
      <c r="LI249" s="59"/>
      <c r="LN249" s="59"/>
      <c r="LS249" s="59"/>
      <c r="MK249" s="322"/>
      <c r="ML249" s="59"/>
      <c r="MM249" s="59"/>
      <c r="MN249" s="59"/>
      <c r="MO249" s="59"/>
      <c r="MP249" s="59"/>
      <c r="MQ249" s="59"/>
      <c r="MR249" s="59"/>
      <c r="MS249" s="59"/>
      <c r="MT249" s="59"/>
      <c r="MU249" s="59"/>
      <c r="MZ249" s="59"/>
      <c r="NE249" s="59"/>
      <c r="NW249" s="322"/>
      <c r="NX249" s="59"/>
      <c r="NY249" s="59"/>
      <c r="NZ249" s="59"/>
      <c r="OA249" s="59"/>
      <c r="OB249" s="59"/>
      <c r="OC249" s="59"/>
      <c r="OD249" s="59"/>
      <c r="OE249" s="59"/>
      <c r="OF249" s="59"/>
      <c r="OG249" s="59"/>
      <c r="OL249" s="59"/>
      <c r="OQ249" s="59"/>
      <c r="PI249" s="322"/>
      <c r="PJ249" s="59"/>
      <c r="PK249" s="59"/>
      <c r="PL249" s="59"/>
      <c r="PM249" s="59"/>
      <c r="PN249" s="59"/>
      <c r="PO249" s="59"/>
      <c r="PP249" s="59"/>
      <c r="PQ249" s="59"/>
      <c r="PR249" s="59"/>
      <c r="PS249" s="59"/>
      <c r="PX249" s="59"/>
      <c r="QC249" s="59"/>
      <c r="QU249" s="322"/>
      <c r="QV249" s="59"/>
      <c r="QW249" s="59"/>
      <c r="QX249" s="59"/>
      <c r="QY249" s="59"/>
      <c r="QZ249" s="59"/>
      <c r="RA249" s="59"/>
      <c r="RB249" s="59"/>
      <c r="RC249" s="59"/>
      <c r="RD249" s="59"/>
      <c r="RE249" s="59"/>
      <c r="RJ249" s="59"/>
      <c r="RO249" s="59"/>
      <c r="SG249" s="322"/>
      <c r="SH249" s="59"/>
      <c r="SI249" s="59"/>
      <c r="SJ249" s="59"/>
      <c r="SK249" s="59"/>
      <c r="SL249" s="59"/>
      <c r="SM249" s="59"/>
      <c r="SN249" s="59"/>
      <c r="SO249" s="59"/>
      <c r="SP249" s="59"/>
      <c r="SQ249" s="59"/>
      <c r="SV249" s="59"/>
      <c r="TA249" s="59"/>
      <c r="TS249" s="322"/>
      <c r="TT249" s="59"/>
      <c r="TU249" s="59"/>
      <c r="TV249" s="59"/>
      <c r="TW249" s="59"/>
      <c r="TX249" s="59"/>
      <c r="TY249" s="59"/>
      <c r="TZ249" s="59"/>
      <c r="UA249" s="59"/>
      <c r="UB249" s="59"/>
      <c r="UC249" s="59"/>
      <c r="UH249" s="59"/>
      <c r="UM249" s="59"/>
      <c r="VE249" s="322"/>
      <c r="VF249" s="59"/>
      <c r="VG249" s="59"/>
      <c r="VH249" s="59"/>
      <c r="VI249" s="59"/>
      <c r="VJ249" s="59"/>
      <c r="VK249" s="59"/>
      <c r="VL249" s="59"/>
      <c r="VM249" s="59"/>
      <c r="VN249" s="59"/>
      <c r="VO249" s="59"/>
      <c r="VT249" s="59"/>
      <c r="VY249" s="59"/>
      <c r="WQ249" s="322"/>
      <c r="WR249" s="59"/>
      <c r="WS249" s="59"/>
      <c r="WT249" s="59"/>
      <c r="WU249" s="59"/>
      <c r="WV249" s="59"/>
      <c r="WW249" s="59"/>
      <c r="WX249" s="59"/>
      <c r="WY249" s="59"/>
      <c r="WZ249" s="59"/>
      <c r="XA249" s="59"/>
      <c r="XF249" s="59"/>
      <c r="XK249" s="59"/>
      <c r="YC249" s="322"/>
      <c r="YD249" s="59"/>
      <c r="YE249" s="59"/>
      <c r="YF249" s="59"/>
      <c r="YG249" s="59"/>
      <c r="YH249" s="59"/>
      <c r="YI249" s="59"/>
      <c r="YJ249" s="59"/>
      <c r="YK249" s="59"/>
      <c r="YL249" s="59"/>
      <c r="YM249" s="59"/>
      <c r="YR249" s="59"/>
      <c r="YW249" s="59"/>
      <c r="ZO249" s="322"/>
      <c r="ZP249" s="59"/>
      <c r="ZQ249" s="59"/>
      <c r="ZR249" s="59"/>
      <c r="ZS249" s="59"/>
      <c r="ZT249" s="59"/>
      <c r="ZU249" s="59"/>
      <c r="ZV249" s="59"/>
      <c r="ZW249" s="59"/>
      <c r="ZX249" s="59"/>
      <c r="ZY249" s="59"/>
      <c r="AAD249" s="59"/>
      <c r="AAI249" s="59"/>
      <c r="ABA249" s="322"/>
      <c r="ABB249" s="59"/>
      <c r="ABC249" s="59"/>
      <c r="ABD249" s="59"/>
      <c r="ABE249" s="59"/>
      <c r="ABF249" s="59"/>
      <c r="ABG249" s="59"/>
      <c r="ABH249" s="59"/>
      <c r="ABI249" s="59"/>
      <c r="ABJ249" s="59"/>
      <c r="ABK249" s="59"/>
      <c r="ABP249" s="59"/>
      <c r="ABU249" s="59"/>
      <c r="ACM249" s="322"/>
      <c r="ACN249" s="59"/>
      <c r="ACO249" s="59"/>
      <c r="ACP249" s="59"/>
      <c r="ACQ249" s="59"/>
      <c r="ACR249" s="59"/>
      <c r="ACS249" s="59"/>
      <c r="ACT249" s="59"/>
      <c r="ACU249" s="59"/>
      <c r="ACV249" s="59"/>
      <c r="ACW249" s="59"/>
      <c r="ADB249" s="59"/>
      <c r="ADG249" s="59"/>
      <c r="ADY249" s="322"/>
      <c r="ADZ249" s="59"/>
      <c r="AEA249" s="59"/>
      <c r="AEB249" s="59"/>
      <c r="AEC249" s="59"/>
      <c r="AED249" s="59"/>
      <c r="AEE249" s="59"/>
      <c r="AEF249" s="59"/>
      <c r="AEG249" s="59"/>
      <c r="AEH249" s="59"/>
      <c r="AEI249" s="59"/>
      <c r="AEN249" s="59"/>
      <c r="AES249" s="59"/>
      <c r="AFK249" s="322"/>
      <c r="AFL249" s="59"/>
      <c r="AFM249" s="59"/>
      <c r="AFN249" s="59"/>
      <c r="AFO249" s="59"/>
      <c r="AFP249" s="59"/>
      <c r="AFQ249" s="59"/>
      <c r="AFR249" s="59"/>
      <c r="AFS249" s="59"/>
      <c r="AFT249" s="59"/>
      <c r="AFU249" s="59"/>
      <c r="AFZ249" s="59"/>
      <c r="AGE249" s="59"/>
      <c r="AGW249" s="322"/>
      <c r="AGX249" s="59"/>
      <c r="AGY249" s="59"/>
      <c r="AGZ249" s="59"/>
      <c r="AHA249" s="59"/>
      <c r="AHB249" s="59"/>
      <c r="AHC249" s="59"/>
      <c r="AHD249" s="59"/>
      <c r="AHE249" s="59"/>
      <c r="AHF249" s="59"/>
      <c r="AHG249" s="59"/>
      <c r="AHL249" s="59"/>
      <c r="AHQ249" s="59"/>
      <c r="AII249" s="322"/>
      <c r="AIJ249" s="59"/>
      <c r="AIK249" s="59"/>
      <c r="AIL249" s="59"/>
      <c r="AIM249" s="59"/>
      <c r="AIN249" s="59"/>
      <c r="AIO249" s="59"/>
      <c r="AIP249" s="59"/>
      <c r="AIQ249" s="59"/>
      <c r="AIR249" s="59"/>
      <c r="AIS249" s="59"/>
      <c r="AIX249" s="59"/>
      <c r="AJC249" s="59"/>
      <c r="AJU249" s="322"/>
      <c r="AJV249" s="59"/>
      <c r="AJW249" s="59"/>
      <c r="AJX249" s="59"/>
      <c r="AJY249" s="59"/>
      <c r="AJZ249" s="59"/>
      <c r="AKA249" s="59"/>
      <c r="AKB249" s="59"/>
      <c r="AKC249" s="59"/>
      <c r="AKD249" s="59"/>
      <c r="AKE249" s="59"/>
      <c r="AKJ249" s="59"/>
      <c r="AKO249" s="59"/>
      <c r="ALG249" s="322"/>
      <c r="ALH249" s="59"/>
      <c r="ALI249" s="59"/>
      <c r="ALJ249" s="59"/>
      <c r="ALK249" s="59"/>
      <c r="ALL249" s="59"/>
      <c r="ALM249" s="59"/>
      <c r="ALN249" s="59"/>
      <c r="ALO249" s="59"/>
      <c r="ALP249" s="59"/>
      <c r="ALQ249" s="59"/>
      <c r="ALV249" s="59"/>
      <c r="AMA249" s="59"/>
      <c r="AMS249" s="322"/>
      <c r="AMT249" s="59"/>
      <c r="AMU249" s="59"/>
      <c r="AMV249" s="59"/>
      <c r="AMW249" s="59"/>
      <c r="AMX249" s="59"/>
      <c r="AMY249" s="59"/>
      <c r="AMZ249" s="59"/>
      <c r="ANA249" s="59"/>
      <c r="ANB249" s="59"/>
      <c r="ANC249" s="59"/>
      <c r="ANH249" s="59"/>
      <c r="ANM249" s="59"/>
      <c r="AOE249" s="322"/>
      <c r="AOF249" s="59"/>
      <c r="AOG249" s="59"/>
      <c r="AOH249" s="59"/>
      <c r="AOI249" s="59"/>
      <c r="AOJ249" s="59"/>
      <c r="AOK249" s="59"/>
      <c r="AOL249" s="59"/>
      <c r="AOM249" s="59"/>
      <c r="AON249" s="59"/>
      <c r="AOO249" s="59"/>
      <c r="AOT249" s="59"/>
      <c r="AOY249" s="59"/>
      <c r="APQ249" s="322"/>
      <c r="APR249" s="59"/>
      <c r="APS249" s="59"/>
      <c r="APT249" s="59"/>
      <c r="APU249" s="59"/>
      <c r="APV249" s="59"/>
      <c r="APW249" s="59"/>
      <c r="APX249" s="59"/>
      <c r="APY249" s="59"/>
      <c r="APZ249" s="59"/>
      <c r="AQA249" s="59"/>
      <c r="AQF249" s="59"/>
      <c r="AQK249" s="59"/>
      <c r="ARC249" s="322"/>
      <c r="ARD249" s="59"/>
      <c r="ARE249" s="59"/>
      <c r="ARF249" s="59"/>
      <c r="ARG249" s="59"/>
      <c r="ARH249" s="59"/>
      <c r="ARI249" s="59"/>
      <c r="ARJ249" s="59"/>
      <c r="ARK249" s="59"/>
      <c r="ARL249" s="59"/>
      <c r="ARM249" s="59"/>
      <c r="ARR249" s="59"/>
      <c r="ARW249" s="59"/>
      <c r="ASO249" s="322"/>
      <c r="ASP249" s="59"/>
      <c r="ASQ249" s="59"/>
      <c r="ASR249" s="59"/>
      <c r="ASS249" s="59"/>
      <c r="AST249" s="59"/>
      <c r="ASU249" s="59"/>
      <c r="ASV249" s="59"/>
      <c r="ASW249" s="59"/>
      <c r="ASX249" s="59"/>
      <c r="ASY249" s="59"/>
      <c r="ATD249" s="59"/>
      <c r="ATI249" s="59"/>
      <c r="AUA249" s="322"/>
      <c r="AUB249" s="59"/>
      <c r="AUC249" s="59"/>
      <c r="AUD249" s="59"/>
      <c r="AUE249" s="59"/>
      <c r="AUF249" s="59"/>
      <c r="AUG249" s="59"/>
      <c r="AUH249" s="59"/>
      <c r="AUI249" s="59"/>
      <c r="AUJ249" s="59"/>
      <c r="AUK249" s="59"/>
      <c r="AUP249" s="59"/>
      <c r="AUU249" s="59"/>
      <c r="AVM249" s="322"/>
      <c r="AVN249" s="59"/>
      <c r="AVO249" s="59"/>
      <c r="AVP249" s="59"/>
      <c r="AVQ249" s="59"/>
      <c r="AVR249" s="59"/>
      <c r="AVS249" s="59"/>
      <c r="AVT249" s="59"/>
      <c r="AVU249" s="59"/>
      <c r="AVV249" s="59"/>
      <c r="AVW249" s="59"/>
      <c r="AWB249" s="59"/>
      <c r="AWG249" s="59"/>
      <c r="AWY249" s="322"/>
      <c r="AWZ249" s="59"/>
      <c r="AXA249" s="59"/>
      <c r="AXB249" s="59"/>
      <c r="AXC249" s="59"/>
      <c r="AXD249" s="59"/>
      <c r="AXE249" s="59"/>
      <c r="AXF249" s="59"/>
      <c r="AXG249" s="59"/>
      <c r="AXH249" s="59"/>
      <c r="AXI249" s="59"/>
      <c r="AXN249" s="59"/>
      <c r="AXS249" s="59"/>
      <c r="AYK249" s="322"/>
      <c r="AYL249" s="59"/>
      <c r="AYM249" s="59"/>
      <c r="AYN249" s="59"/>
      <c r="AYO249" s="59"/>
      <c r="AYP249" s="59"/>
      <c r="AYQ249" s="59"/>
      <c r="AYR249" s="59"/>
      <c r="AYS249" s="59"/>
      <c r="AYT249" s="59"/>
      <c r="AYU249" s="59"/>
      <c r="AYZ249" s="59"/>
      <c r="AZE249" s="59"/>
      <c r="AZW249" s="322"/>
      <c r="AZX249" s="59"/>
      <c r="AZY249" s="59"/>
      <c r="AZZ249" s="59"/>
      <c r="BAA249" s="59"/>
      <c r="BAB249" s="59"/>
      <c r="BAC249" s="59"/>
      <c r="BAD249" s="59"/>
      <c r="BAE249" s="59"/>
      <c r="BAF249" s="59"/>
      <c r="BAG249" s="59"/>
      <c r="BAL249" s="59"/>
      <c r="BAQ249" s="59"/>
      <c r="BBI249" s="322"/>
      <c r="BBJ249" s="59"/>
      <c r="BBK249" s="59"/>
      <c r="BBL249" s="59"/>
      <c r="BBM249" s="59"/>
      <c r="BBN249" s="59"/>
      <c r="BBO249" s="59"/>
      <c r="BBP249" s="59"/>
      <c r="BBQ249" s="59"/>
      <c r="BBR249" s="59"/>
      <c r="BBS249" s="59"/>
      <c r="BBX249" s="59"/>
      <c r="BCC249" s="59"/>
      <c r="BCU249" s="322"/>
      <c r="BCV249" s="59"/>
      <c r="BCW249" s="59"/>
      <c r="BCX249" s="59"/>
      <c r="BCY249" s="59"/>
      <c r="BCZ249" s="59"/>
      <c r="BDA249" s="59"/>
      <c r="BDB249" s="59"/>
      <c r="BDC249" s="59"/>
      <c r="BDD249" s="59"/>
      <c r="BDE249" s="59"/>
      <c r="BDJ249" s="59"/>
      <c r="BDO249" s="59"/>
      <c r="BEG249" s="322"/>
      <c r="BEH249" s="59"/>
      <c r="BEI249" s="59"/>
      <c r="BEJ249" s="59"/>
      <c r="BEK249" s="59"/>
      <c r="BEL249" s="59"/>
      <c r="BEM249" s="59"/>
      <c r="BEN249" s="59"/>
      <c r="BEO249" s="59"/>
      <c r="BEP249" s="59"/>
      <c r="BEQ249" s="59"/>
      <c r="BEV249" s="59"/>
      <c r="BFA249" s="59"/>
      <c r="BFS249" s="322"/>
      <c r="BFT249" s="59"/>
      <c r="BFU249" s="59"/>
      <c r="BFV249" s="59"/>
      <c r="BFW249" s="59"/>
      <c r="BFX249" s="59"/>
      <c r="BFY249" s="59"/>
      <c r="BFZ249" s="59"/>
      <c r="BGA249" s="59"/>
      <c r="BGB249" s="59"/>
      <c r="BGC249" s="59"/>
      <c r="BGH249" s="59"/>
      <c r="BGM249" s="59"/>
      <c r="BHE249" s="322"/>
      <c r="BHF249" s="59"/>
      <c r="BHG249" s="59"/>
      <c r="BHH249" s="59"/>
      <c r="BHI249" s="59"/>
      <c r="BHJ249" s="59"/>
      <c r="BHK249" s="59"/>
      <c r="BHL249" s="59"/>
      <c r="BHM249" s="59"/>
      <c r="BHN249" s="59"/>
      <c r="BHO249" s="59"/>
      <c r="BHT249" s="59"/>
      <c r="BHY249" s="59"/>
      <c r="BIQ249" s="322"/>
      <c r="BIR249" s="59"/>
      <c r="BIS249" s="59"/>
      <c r="BIT249" s="59"/>
      <c r="BIU249" s="59"/>
      <c r="BIV249" s="59"/>
      <c r="BIW249" s="59"/>
      <c r="BIX249" s="59"/>
      <c r="BIY249" s="59"/>
      <c r="BIZ249" s="59"/>
      <c r="BJA249" s="59"/>
      <c r="BJF249" s="59"/>
      <c r="BJK249" s="59"/>
      <c r="BKC249" s="322"/>
      <c r="BKD249" s="59"/>
      <c r="BKE249" s="59"/>
      <c r="BKF249" s="59"/>
      <c r="BKG249" s="59"/>
      <c r="BKH249" s="59"/>
      <c r="BKI249" s="59"/>
      <c r="BKJ249" s="59"/>
      <c r="BKK249" s="59"/>
      <c r="BKL249" s="59"/>
      <c r="BKM249" s="59"/>
      <c r="BKR249" s="59"/>
      <c r="BKW249" s="59"/>
      <c r="BLO249" s="322"/>
      <c r="BLP249" s="59"/>
      <c r="BLQ249" s="59"/>
      <c r="BLR249" s="59"/>
      <c r="BLS249" s="59"/>
      <c r="BLT249" s="59"/>
      <c r="BLU249" s="59"/>
      <c r="BLV249" s="59"/>
      <c r="BLW249" s="59"/>
      <c r="BLX249" s="59"/>
      <c r="BLY249" s="59"/>
      <c r="BMD249" s="59"/>
      <c r="BMI249" s="59"/>
      <c r="BNA249" s="322"/>
      <c r="BNB249" s="59"/>
      <c r="BNC249" s="59"/>
      <c r="BND249" s="59"/>
      <c r="BNE249" s="59"/>
      <c r="BNF249" s="59"/>
      <c r="BNG249" s="59"/>
      <c r="BNH249" s="59"/>
      <c r="BNI249" s="59"/>
      <c r="BNJ249" s="59"/>
      <c r="BNK249" s="59"/>
      <c r="BNP249" s="59"/>
      <c r="BNU249" s="59"/>
      <c r="BOM249" s="322"/>
      <c r="BON249" s="59"/>
      <c r="BOO249" s="59"/>
      <c r="BOP249" s="59"/>
      <c r="BOQ249" s="59"/>
      <c r="BOR249" s="59"/>
      <c r="BOS249" s="59"/>
      <c r="BOT249" s="59"/>
      <c r="BOU249" s="59"/>
      <c r="BOV249" s="59"/>
      <c r="BOW249" s="59"/>
      <c r="BPB249" s="59"/>
      <c r="BPG249" s="59"/>
      <c r="BPY249" s="322"/>
      <c r="BPZ249" s="59"/>
      <c r="BQA249" s="59"/>
      <c r="BQB249" s="59"/>
      <c r="BQC249" s="59"/>
      <c r="BQD249" s="59"/>
      <c r="BQE249" s="59"/>
      <c r="BQF249" s="59"/>
      <c r="BQG249" s="59"/>
      <c r="BQH249" s="59"/>
      <c r="BQI249" s="59"/>
      <c r="BQN249" s="59"/>
      <c r="BQS249" s="59"/>
      <c r="BRK249" s="322"/>
      <c r="BRL249" s="59"/>
      <c r="BRM249" s="59"/>
      <c r="BRN249" s="59"/>
      <c r="BRO249" s="59"/>
      <c r="BRP249" s="59"/>
      <c r="BRQ249" s="59"/>
      <c r="BRR249" s="59"/>
      <c r="BRS249" s="59"/>
      <c r="BRT249" s="59"/>
      <c r="BRU249" s="59"/>
      <c r="BRZ249" s="59"/>
      <c r="BSE249" s="59"/>
      <c r="BSW249" s="322"/>
      <c r="BSX249" s="59"/>
      <c r="BSY249" s="59"/>
      <c r="BSZ249" s="59"/>
      <c r="BTA249" s="59"/>
      <c r="BTB249" s="59"/>
      <c r="BTC249" s="59"/>
      <c r="BTD249" s="59"/>
      <c r="BTE249" s="59"/>
      <c r="BTF249" s="59"/>
      <c r="BTG249" s="59"/>
      <c r="BTL249" s="59"/>
      <c r="BTQ249" s="59"/>
      <c r="BUI249" s="322"/>
      <c r="BUJ249" s="59"/>
      <c r="BUK249" s="59"/>
      <c r="BUL249" s="59"/>
      <c r="BUM249" s="59"/>
      <c r="BUN249" s="59"/>
      <c r="BUO249" s="59"/>
      <c r="BUP249" s="59"/>
      <c r="BUQ249" s="59"/>
      <c r="BUR249" s="59"/>
      <c r="BUS249" s="59"/>
      <c r="BUX249" s="59"/>
      <c r="BVC249" s="59"/>
      <c r="BVU249" s="322"/>
      <c r="BVV249" s="59"/>
      <c r="BVW249" s="59"/>
      <c r="BVX249" s="59"/>
      <c r="BVY249" s="59"/>
      <c r="BVZ249" s="59"/>
      <c r="BWA249" s="59"/>
      <c r="BWB249" s="59"/>
      <c r="BWC249" s="59"/>
      <c r="BWD249" s="59"/>
      <c r="BWE249" s="59"/>
      <c r="BWJ249" s="59"/>
      <c r="BWO249" s="59"/>
      <c r="BXG249" s="322"/>
      <c r="BXH249" s="59"/>
      <c r="BXI249" s="59"/>
      <c r="BXJ249" s="59"/>
      <c r="BXK249" s="59"/>
      <c r="BXL249" s="59"/>
      <c r="BXM249" s="59"/>
      <c r="BXN249" s="59"/>
      <c r="BXO249" s="59"/>
      <c r="BXP249" s="59"/>
      <c r="BXQ249" s="59"/>
      <c r="BXV249" s="59"/>
      <c r="BYA249" s="59"/>
      <c r="BYS249" s="322"/>
      <c r="BYT249" s="59"/>
      <c r="BYU249" s="59"/>
      <c r="BYV249" s="59"/>
      <c r="BYW249" s="59"/>
      <c r="BYX249" s="59"/>
      <c r="BYY249" s="59"/>
      <c r="BYZ249" s="59"/>
      <c r="BZA249" s="59"/>
      <c r="BZB249" s="59"/>
      <c r="BZC249" s="59"/>
      <c r="BZH249" s="59"/>
      <c r="BZM249" s="59"/>
      <c r="CAE249" s="322"/>
      <c r="CAF249" s="59"/>
      <c r="CAG249" s="59"/>
      <c r="CAH249" s="59"/>
      <c r="CAI249" s="59"/>
      <c r="CAJ249" s="59"/>
      <c r="CAK249" s="59"/>
      <c r="CAL249" s="59"/>
      <c r="CAM249" s="59"/>
      <c r="CAN249" s="59"/>
      <c r="CAO249" s="59"/>
      <c r="CAT249" s="59"/>
      <c r="CAY249" s="59"/>
      <c r="CBQ249" s="322"/>
      <c r="CBR249" s="59"/>
      <c r="CBS249" s="59"/>
      <c r="CBT249" s="59"/>
      <c r="CBU249" s="59"/>
      <c r="CBV249" s="59"/>
      <c r="CBW249" s="59"/>
      <c r="CBX249" s="59"/>
      <c r="CBY249" s="59"/>
      <c r="CBZ249" s="59"/>
      <c r="CCA249" s="59"/>
      <c r="CCF249" s="59"/>
      <c r="CCK249" s="59"/>
      <c r="CDC249" s="322"/>
      <c r="CDD249" s="59"/>
      <c r="CDE249" s="59"/>
      <c r="CDF249" s="59"/>
      <c r="CDG249" s="59"/>
      <c r="CDH249" s="59"/>
      <c r="CDI249" s="59"/>
      <c r="CDJ249" s="59"/>
      <c r="CDK249" s="59"/>
      <c r="CDL249" s="59"/>
      <c r="CDM249" s="59"/>
      <c r="CDR249" s="59"/>
      <c r="CDW249" s="59"/>
      <c r="CEO249" s="322"/>
      <c r="CEP249" s="59"/>
      <c r="CEQ249" s="59"/>
      <c r="CER249" s="59"/>
      <c r="CES249" s="59"/>
      <c r="CET249" s="59"/>
      <c r="CEU249" s="59"/>
      <c r="CEV249" s="59"/>
      <c r="CEW249" s="59"/>
      <c r="CEX249" s="59"/>
      <c r="CEY249" s="59"/>
      <c r="CFD249" s="59"/>
      <c r="CFI249" s="59"/>
      <c r="CGA249" s="322"/>
      <c r="CGB249" s="59"/>
      <c r="CGC249" s="59"/>
      <c r="CGD249" s="59"/>
      <c r="CGE249" s="59"/>
      <c r="CGF249" s="59"/>
      <c r="CGG249" s="59"/>
      <c r="CGH249" s="59"/>
      <c r="CGI249" s="59"/>
      <c r="CGJ249" s="59"/>
      <c r="CGK249" s="59"/>
      <c r="CGP249" s="59"/>
      <c r="CGU249" s="59"/>
      <c r="CHM249" s="322"/>
      <c r="CHN249" s="59"/>
      <c r="CHO249" s="59"/>
      <c r="CHP249" s="59"/>
      <c r="CHQ249" s="59"/>
      <c r="CHR249" s="59"/>
      <c r="CHS249" s="59"/>
      <c r="CHT249" s="59"/>
      <c r="CHU249" s="59"/>
      <c r="CHV249" s="59"/>
      <c r="CHW249" s="59"/>
      <c r="CIB249" s="59"/>
      <c r="CIG249" s="59"/>
      <c r="CIY249" s="322"/>
      <c r="CIZ249" s="59"/>
      <c r="CJA249" s="59"/>
      <c r="CJB249" s="59"/>
      <c r="CJC249" s="59"/>
      <c r="CJD249" s="59"/>
      <c r="CJE249" s="59"/>
      <c r="CJF249" s="59"/>
      <c r="CJG249" s="59"/>
      <c r="CJH249" s="59"/>
      <c r="CJI249" s="59"/>
      <c r="CJN249" s="59"/>
      <c r="CJS249" s="59"/>
      <c r="CKK249" s="322"/>
      <c r="CKL249" s="59"/>
      <c r="CKM249" s="59"/>
      <c r="CKN249" s="59"/>
      <c r="CKO249" s="59"/>
      <c r="CKP249" s="59"/>
      <c r="CKQ249" s="59"/>
      <c r="CKR249" s="59"/>
      <c r="CKS249" s="59"/>
      <c r="CKT249" s="59"/>
      <c r="CKU249" s="59"/>
      <c r="CKZ249" s="59"/>
      <c r="CLE249" s="59"/>
      <c r="CLW249" s="322"/>
      <c r="CLX249" s="59"/>
      <c r="CLY249" s="59"/>
      <c r="CLZ249" s="59"/>
      <c r="CMA249" s="59"/>
      <c r="CMB249" s="59"/>
      <c r="CMC249" s="59"/>
      <c r="CMD249" s="59"/>
      <c r="CME249" s="59"/>
      <c r="CMF249" s="59"/>
      <c r="CMG249" s="59"/>
      <c r="CML249" s="59"/>
      <c r="CMQ249" s="59"/>
      <c r="CNI249" s="322"/>
      <c r="CNJ249" s="59"/>
      <c r="CNK249" s="59"/>
      <c r="CNL249" s="59"/>
      <c r="CNM249" s="59"/>
      <c r="CNN249" s="59"/>
      <c r="CNO249" s="59"/>
      <c r="CNP249" s="59"/>
      <c r="CNQ249" s="59"/>
      <c r="CNR249" s="59"/>
      <c r="CNS249" s="59"/>
      <c r="CNX249" s="59"/>
      <c r="COC249" s="59"/>
      <c r="COU249" s="322"/>
      <c r="COV249" s="59"/>
      <c r="COW249" s="59"/>
      <c r="COX249" s="59"/>
      <c r="COY249" s="59"/>
      <c r="COZ249" s="59"/>
      <c r="CPA249" s="59"/>
      <c r="CPB249" s="59"/>
      <c r="CPC249" s="59"/>
      <c r="CPD249" s="59"/>
      <c r="CPE249" s="59"/>
      <c r="CPJ249" s="59"/>
      <c r="CPO249" s="59"/>
      <c r="CQG249" s="322"/>
      <c r="CQH249" s="59"/>
      <c r="CQI249" s="59"/>
      <c r="CQJ249" s="59"/>
      <c r="CQK249" s="59"/>
      <c r="CQL249" s="59"/>
      <c r="CQM249" s="59"/>
      <c r="CQN249" s="59"/>
      <c r="CQO249" s="59"/>
      <c r="CQP249" s="59"/>
      <c r="CQQ249" s="59"/>
      <c r="CQV249" s="59"/>
      <c r="CRA249" s="59"/>
      <c r="CRS249" s="322"/>
      <c r="CRT249" s="59"/>
      <c r="CRU249" s="59"/>
      <c r="CRV249" s="59"/>
      <c r="CRW249" s="59"/>
      <c r="CRX249" s="59"/>
      <c r="CRY249" s="59"/>
      <c r="CRZ249" s="59"/>
      <c r="CSA249" s="59"/>
      <c r="CSB249" s="59"/>
      <c r="CSC249" s="59"/>
      <c r="CSH249" s="59"/>
      <c r="CSM249" s="59"/>
      <c r="CTE249" s="322"/>
      <c r="CTF249" s="59"/>
      <c r="CTG249" s="59"/>
      <c r="CTH249" s="59"/>
      <c r="CTI249" s="59"/>
      <c r="CTJ249" s="59"/>
      <c r="CTK249" s="59"/>
      <c r="CTL249" s="59"/>
      <c r="CTM249" s="59"/>
      <c r="CTN249" s="59"/>
      <c r="CTO249" s="59"/>
      <c r="CTT249" s="59"/>
      <c r="CTY249" s="59"/>
      <c r="CUQ249" s="322"/>
      <c r="CUR249" s="59"/>
      <c r="CUS249" s="59"/>
      <c r="CUT249" s="59"/>
      <c r="CUU249" s="59"/>
      <c r="CUV249" s="59"/>
      <c r="CUW249" s="59"/>
      <c r="CUX249" s="59"/>
      <c r="CUY249" s="59"/>
      <c r="CUZ249" s="59"/>
      <c r="CVA249" s="59"/>
      <c r="CVF249" s="59"/>
      <c r="CVK249" s="59"/>
      <c r="CWC249" s="322"/>
      <c r="CWD249" s="59"/>
      <c r="CWE249" s="59"/>
      <c r="CWF249" s="59"/>
      <c r="CWG249" s="59"/>
      <c r="CWH249" s="59"/>
      <c r="CWI249" s="59"/>
      <c r="CWJ249" s="59"/>
      <c r="CWK249" s="59"/>
      <c r="CWL249" s="59"/>
      <c r="CWM249" s="59"/>
      <c r="CWR249" s="59"/>
      <c r="CWW249" s="59"/>
      <c r="CXO249" s="322"/>
      <c r="CXP249" s="59"/>
      <c r="CXQ249" s="59"/>
      <c r="CXR249" s="59"/>
      <c r="CXS249" s="59"/>
      <c r="CXT249" s="59"/>
      <c r="CXU249" s="59"/>
      <c r="CXV249" s="59"/>
      <c r="CXW249" s="59"/>
      <c r="CXX249" s="59"/>
      <c r="CXY249" s="59"/>
      <c r="CYD249" s="59"/>
      <c r="CYI249" s="59"/>
      <c r="CZA249" s="322"/>
      <c r="CZB249" s="59"/>
      <c r="CZC249" s="59"/>
      <c r="CZD249" s="59"/>
      <c r="CZE249" s="59"/>
      <c r="CZF249" s="59"/>
      <c r="CZG249" s="59"/>
      <c r="CZH249" s="59"/>
      <c r="CZI249" s="59"/>
      <c r="CZJ249" s="59"/>
      <c r="CZK249" s="59"/>
      <c r="CZP249" s="59"/>
      <c r="CZU249" s="59"/>
      <c r="DAM249" s="322"/>
      <c r="DAN249" s="59"/>
      <c r="DAO249" s="59"/>
      <c r="DAP249" s="59"/>
      <c r="DAQ249" s="59"/>
      <c r="DAR249" s="59"/>
      <c r="DAS249" s="59"/>
      <c r="DAT249" s="59"/>
      <c r="DAU249" s="59"/>
      <c r="DAV249" s="59"/>
      <c r="DAW249" s="59"/>
      <c r="DBB249" s="59"/>
      <c r="DBG249" s="59"/>
      <c r="DBY249" s="322"/>
      <c r="DBZ249" s="59"/>
      <c r="DCA249" s="59"/>
      <c r="DCB249" s="59"/>
      <c r="DCC249" s="59"/>
      <c r="DCD249" s="59"/>
      <c r="DCE249" s="59"/>
      <c r="DCF249" s="59"/>
      <c r="DCG249" s="59"/>
      <c r="DCH249" s="59"/>
      <c r="DCI249" s="59"/>
      <c r="DCN249" s="59"/>
      <c r="DCS249" s="59"/>
      <c r="DDK249" s="322"/>
      <c r="DDL249" s="59"/>
      <c r="DDM249" s="59"/>
      <c r="DDN249" s="59"/>
      <c r="DDO249" s="59"/>
      <c r="DDP249" s="59"/>
      <c r="DDQ249" s="59"/>
      <c r="DDR249" s="59"/>
      <c r="DDS249" s="59"/>
      <c r="DDT249" s="59"/>
      <c r="DDU249" s="59"/>
      <c r="DDZ249" s="59"/>
      <c r="DEE249" s="59"/>
      <c r="DEW249" s="322"/>
      <c r="DEX249" s="59"/>
      <c r="DEY249" s="59"/>
      <c r="DEZ249" s="59"/>
      <c r="DFA249" s="59"/>
      <c r="DFB249" s="59"/>
      <c r="DFC249" s="59"/>
      <c r="DFD249" s="59"/>
      <c r="DFE249" s="59"/>
      <c r="DFF249" s="59"/>
      <c r="DFG249" s="59"/>
      <c r="DFL249" s="59"/>
      <c r="DFQ249" s="59"/>
      <c r="DGI249" s="322"/>
      <c r="DGJ249" s="59"/>
      <c r="DGK249" s="59"/>
      <c r="DGL249" s="59"/>
      <c r="DGM249" s="59"/>
      <c r="DGN249" s="59"/>
      <c r="DGO249" s="59"/>
      <c r="DGP249" s="59"/>
      <c r="DGQ249" s="59"/>
      <c r="DGR249" s="59"/>
      <c r="DGS249" s="59"/>
      <c r="DGX249" s="59"/>
      <c r="DHC249" s="59"/>
      <c r="DHU249" s="322"/>
      <c r="DHV249" s="59"/>
      <c r="DHW249" s="59"/>
      <c r="DHX249" s="59"/>
      <c r="DHY249" s="59"/>
      <c r="DHZ249" s="59"/>
      <c r="DIA249" s="59"/>
      <c r="DIB249" s="59"/>
      <c r="DIC249" s="59"/>
      <c r="DID249" s="59"/>
      <c r="DIE249" s="59"/>
      <c r="DIJ249" s="59"/>
      <c r="DIO249" s="59"/>
      <c r="DJG249" s="322"/>
      <c r="DJH249" s="59"/>
      <c r="DJI249" s="59"/>
      <c r="DJJ249" s="59"/>
      <c r="DJK249" s="59"/>
      <c r="DJL249" s="59"/>
      <c r="DJM249" s="59"/>
      <c r="DJN249" s="59"/>
      <c r="DJO249" s="59"/>
      <c r="DJP249" s="59"/>
      <c r="DJQ249" s="59"/>
      <c r="DJV249" s="59"/>
      <c r="DKA249" s="59"/>
      <c r="DKS249" s="322"/>
      <c r="DKT249" s="59"/>
      <c r="DKU249" s="59"/>
      <c r="DKV249" s="59"/>
      <c r="DKW249" s="59"/>
      <c r="DKX249" s="59"/>
      <c r="DKY249" s="59"/>
      <c r="DKZ249" s="59"/>
      <c r="DLA249" s="59"/>
      <c r="DLB249" s="59"/>
      <c r="DLC249" s="59"/>
      <c r="DLH249" s="59"/>
      <c r="DLM249" s="59"/>
      <c r="DME249" s="322"/>
      <c r="DMF249" s="59"/>
      <c r="DMG249" s="59"/>
      <c r="DMH249" s="59"/>
      <c r="DMI249" s="59"/>
      <c r="DMJ249" s="59"/>
      <c r="DMK249" s="59"/>
      <c r="DML249" s="59"/>
      <c r="DMM249" s="59"/>
      <c r="DMN249" s="59"/>
      <c r="DMO249" s="59"/>
      <c r="DMT249" s="59"/>
      <c r="DMY249" s="59"/>
      <c r="DNQ249" s="322"/>
      <c r="DNR249" s="59"/>
      <c r="DNS249" s="59"/>
      <c r="DNT249" s="59"/>
      <c r="DNU249" s="59"/>
      <c r="DNV249" s="59"/>
      <c r="DNW249" s="59"/>
      <c r="DNX249" s="59"/>
      <c r="DNY249" s="59"/>
      <c r="DNZ249" s="59"/>
      <c r="DOA249" s="59"/>
      <c r="DOF249" s="59"/>
      <c r="DOK249" s="59"/>
      <c r="DPC249" s="322"/>
      <c r="DPD249" s="59"/>
      <c r="DPE249" s="59"/>
      <c r="DPF249" s="59"/>
      <c r="DPG249" s="59"/>
      <c r="DPH249" s="59"/>
      <c r="DPI249" s="59"/>
      <c r="DPJ249" s="59"/>
      <c r="DPK249" s="59"/>
      <c r="DPL249" s="59"/>
      <c r="DPM249" s="59"/>
      <c r="DPR249" s="59"/>
      <c r="DPW249" s="59"/>
      <c r="DQO249" s="322"/>
      <c r="DQP249" s="59"/>
      <c r="DQQ249" s="59"/>
      <c r="DQR249" s="59"/>
      <c r="DQS249" s="59"/>
      <c r="DQT249" s="59"/>
      <c r="DQU249" s="59"/>
      <c r="DQV249" s="59"/>
      <c r="DQW249" s="59"/>
      <c r="DQX249" s="59"/>
      <c r="DQY249" s="59"/>
      <c r="DRD249" s="59"/>
      <c r="DRI249" s="59"/>
      <c r="DSA249" s="322"/>
      <c r="DSB249" s="59"/>
      <c r="DSC249" s="59"/>
      <c r="DSD249" s="59"/>
      <c r="DSE249" s="59"/>
      <c r="DSF249" s="59"/>
      <c r="DSG249" s="59"/>
      <c r="DSH249" s="59"/>
      <c r="DSI249" s="59"/>
      <c r="DSJ249" s="59"/>
      <c r="DSK249" s="59"/>
      <c r="DSP249" s="59"/>
      <c r="DSU249" s="59"/>
      <c r="DTM249" s="322"/>
      <c r="DTN249" s="59"/>
      <c r="DTO249" s="59"/>
      <c r="DTP249" s="59"/>
      <c r="DTQ249" s="59"/>
      <c r="DTR249" s="59"/>
      <c r="DTS249" s="59"/>
      <c r="DTT249" s="59"/>
      <c r="DTU249" s="59"/>
      <c r="DTV249" s="59"/>
      <c r="DTW249" s="59"/>
      <c r="DUB249" s="59"/>
      <c r="DUG249" s="59"/>
      <c r="DUY249" s="322"/>
      <c r="DUZ249" s="59"/>
      <c r="DVA249" s="59"/>
      <c r="DVB249" s="59"/>
      <c r="DVC249" s="59"/>
      <c r="DVD249" s="59"/>
      <c r="DVE249" s="59"/>
      <c r="DVF249" s="59"/>
      <c r="DVG249" s="59"/>
      <c r="DVH249" s="59"/>
      <c r="DVI249" s="59"/>
      <c r="DVN249" s="59"/>
      <c r="DVS249" s="59"/>
      <c r="DWK249" s="322"/>
      <c r="DWL249" s="59"/>
      <c r="DWM249" s="59"/>
      <c r="DWN249" s="59"/>
      <c r="DWO249" s="59"/>
      <c r="DWP249" s="59"/>
      <c r="DWQ249" s="59"/>
      <c r="DWR249" s="59"/>
      <c r="DWS249" s="59"/>
      <c r="DWT249" s="59"/>
      <c r="DWU249" s="59"/>
      <c r="DWZ249" s="59"/>
      <c r="DXE249" s="59"/>
      <c r="DXW249" s="322"/>
      <c r="DXX249" s="59"/>
      <c r="DXY249" s="59"/>
      <c r="DXZ249" s="59"/>
      <c r="DYA249" s="59"/>
      <c r="DYB249" s="59"/>
      <c r="DYC249" s="59"/>
      <c r="DYD249" s="59"/>
      <c r="DYE249" s="59"/>
      <c r="DYF249" s="59"/>
      <c r="DYG249" s="59"/>
      <c r="DYL249" s="59"/>
      <c r="DYQ249" s="59"/>
      <c r="DZI249" s="322"/>
      <c r="DZJ249" s="59"/>
      <c r="DZK249" s="59"/>
      <c r="DZL249" s="59"/>
      <c r="DZM249" s="59"/>
      <c r="DZN249" s="59"/>
      <c r="DZO249" s="59"/>
      <c r="DZP249" s="59"/>
      <c r="DZQ249" s="59"/>
      <c r="DZR249" s="59"/>
      <c r="DZS249" s="59"/>
      <c r="DZX249" s="59"/>
      <c r="EAC249" s="59"/>
      <c r="EAU249" s="322"/>
      <c r="EAV249" s="59"/>
      <c r="EAW249" s="59"/>
      <c r="EAX249" s="59"/>
      <c r="EAY249" s="59"/>
      <c r="EAZ249" s="59"/>
      <c r="EBA249" s="59"/>
      <c r="EBB249" s="59"/>
      <c r="EBC249" s="59"/>
      <c r="EBD249" s="59"/>
      <c r="EBE249" s="59"/>
      <c r="EBJ249" s="59"/>
      <c r="EBO249" s="59"/>
      <c r="ECG249" s="322"/>
      <c r="ECH249" s="59"/>
      <c r="ECI249" s="59"/>
      <c r="ECJ249" s="59"/>
      <c r="ECK249" s="59"/>
      <c r="ECL249" s="59"/>
      <c r="ECM249" s="59"/>
      <c r="ECN249" s="59"/>
      <c r="ECO249" s="59"/>
      <c r="ECP249" s="59"/>
      <c r="ECQ249" s="59"/>
      <c r="ECV249" s="59"/>
      <c r="EDA249" s="59"/>
      <c r="EDS249" s="322"/>
      <c r="EDT249" s="59"/>
      <c r="EDU249" s="59"/>
      <c r="EDV249" s="59"/>
      <c r="EDW249" s="59"/>
      <c r="EDX249" s="59"/>
      <c r="EDY249" s="59"/>
      <c r="EDZ249" s="59"/>
      <c r="EEA249" s="59"/>
      <c r="EEB249" s="59"/>
      <c r="EEC249" s="59"/>
      <c r="EEH249" s="59"/>
      <c r="EEM249" s="59"/>
      <c r="EFE249" s="322"/>
      <c r="EFF249" s="59"/>
      <c r="EFG249" s="59"/>
      <c r="EFH249" s="59"/>
      <c r="EFI249" s="59"/>
      <c r="EFJ249" s="59"/>
      <c r="EFK249" s="59"/>
      <c r="EFL249" s="59"/>
      <c r="EFM249" s="59"/>
      <c r="EFN249" s="59"/>
      <c r="EFO249" s="59"/>
      <c r="EFT249" s="59"/>
      <c r="EFY249" s="59"/>
      <c r="EGQ249" s="322"/>
      <c r="EGR249" s="59"/>
      <c r="EGS249" s="59"/>
      <c r="EGT249" s="59"/>
      <c r="EGU249" s="59"/>
      <c r="EGV249" s="59"/>
      <c r="EGW249" s="59"/>
      <c r="EGX249" s="59"/>
      <c r="EGY249" s="59"/>
      <c r="EGZ249" s="59"/>
      <c r="EHA249" s="59"/>
      <c r="EHF249" s="59"/>
      <c r="EHK249" s="59"/>
      <c r="EIC249" s="322"/>
      <c r="EID249" s="59"/>
      <c r="EIE249" s="59"/>
      <c r="EIF249" s="59"/>
      <c r="EIG249" s="59"/>
      <c r="EIH249" s="59"/>
      <c r="EII249" s="59"/>
      <c r="EIJ249" s="59"/>
      <c r="EIK249" s="59"/>
      <c r="EIL249" s="59"/>
      <c r="EIM249" s="59"/>
      <c r="EIR249" s="59"/>
      <c r="EIW249" s="59"/>
      <c r="EJO249" s="322"/>
      <c r="EJP249" s="59"/>
      <c r="EJQ249" s="59"/>
      <c r="EJR249" s="59"/>
      <c r="EJS249" s="59"/>
      <c r="EJT249" s="59"/>
      <c r="EJU249" s="59"/>
      <c r="EJV249" s="59"/>
      <c r="EJW249" s="59"/>
      <c r="EJX249" s="59"/>
      <c r="EJY249" s="59"/>
      <c r="EKD249" s="59"/>
      <c r="EKI249" s="59"/>
      <c r="ELA249" s="322"/>
      <c r="ELB249" s="59"/>
      <c r="ELC249" s="59"/>
      <c r="ELD249" s="59"/>
      <c r="ELE249" s="59"/>
      <c r="ELF249" s="59"/>
      <c r="ELG249" s="59"/>
      <c r="ELH249" s="59"/>
      <c r="ELI249" s="59"/>
      <c r="ELJ249" s="59"/>
      <c r="ELK249" s="59"/>
      <c r="ELP249" s="59"/>
      <c r="ELU249" s="59"/>
      <c r="EMM249" s="322"/>
      <c r="EMN249" s="59"/>
      <c r="EMO249" s="59"/>
      <c r="EMP249" s="59"/>
      <c r="EMQ249" s="59"/>
      <c r="EMR249" s="59"/>
      <c r="EMS249" s="59"/>
      <c r="EMT249" s="59"/>
      <c r="EMU249" s="59"/>
      <c r="EMV249" s="59"/>
      <c r="EMW249" s="59"/>
      <c r="ENB249" s="59"/>
      <c r="ENG249" s="59"/>
      <c r="ENY249" s="322"/>
      <c r="ENZ249" s="59"/>
      <c r="EOA249" s="59"/>
      <c r="EOB249" s="59"/>
      <c r="EOC249" s="59"/>
      <c r="EOD249" s="59"/>
      <c r="EOE249" s="59"/>
      <c r="EOF249" s="59"/>
      <c r="EOG249" s="59"/>
      <c r="EOH249" s="59"/>
      <c r="EOI249" s="59"/>
      <c r="EON249" s="59"/>
      <c r="EOS249" s="59"/>
      <c r="EPK249" s="322"/>
      <c r="EPL249" s="59"/>
      <c r="EPM249" s="59"/>
      <c r="EPN249" s="59"/>
      <c r="EPO249" s="59"/>
      <c r="EPP249" s="59"/>
      <c r="EPQ249" s="59"/>
      <c r="EPR249" s="59"/>
      <c r="EPS249" s="59"/>
      <c r="EPT249" s="59"/>
      <c r="EPU249" s="59"/>
      <c r="EPZ249" s="59"/>
      <c r="EQE249" s="59"/>
      <c r="EQW249" s="322"/>
      <c r="EQX249" s="59"/>
      <c r="EQY249" s="59"/>
      <c r="EQZ249" s="59"/>
      <c r="ERA249" s="59"/>
      <c r="ERB249" s="59"/>
      <c r="ERC249" s="59"/>
      <c r="ERD249" s="59"/>
      <c r="ERE249" s="59"/>
      <c r="ERF249" s="59"/>
      <c r="ERG249" s="59"/>
      <c r="ERL249" s="59"/>
      <c r="ERQ249" s="59"/>
      <c r="ESI249" s="322"/>
      <c r="ESJ249" s="59"/>
      <c r="ESK249" s="59"/>
      <c r="ESL249" s="59"/>
      <c r="ESM249" s="59"/>
      <c r="ESN249" s="59"/>
      <c r="ESO249" s="59"/>
      <c r="ESP249" s="59"/>
      <c r="ESQ249" s="59"/>
      <c r="ESR249" s="59"/>
      <c r="ESS249" s="59"/>
      <c r="ESX249" s="59"/>
      <c r="ETC249" s="59"/>
      <c r="ETU249" s="322"/>
      <c r="ETV249" s="59"/>
      <c r="ETW249" s="59"/>
      <c r="ETX249" s="59"/>
      <c r="ETY249" s="59"/>
      <c r="ETZ249" s="59"/>
      <c r="EUA249" s="59"/>
      <c r="EUB249" s="59"/>
      <c r="EUC249" s="59"/>
      <c r="EUD249" s="59"/>
      <c r="EUE249" s="59"/>
      <c r="EUJ249" s="59"/>
      <c r="EUO249" s="59"/>
      <c r="EVG249" s="322"/>
      <c r="EVH249" s="59"/>
      <c r="EVI249" s="59"/>
      <c r="EVJ249" s="59"/>
      <c r="EVK249" s="59"/>
      <c r="EVL249" s="59"/>
      <c r="EVM249" s="59"/>
      <c r="EVN249" s="59"/>
      <c r="EVO249" s="59"/>
      <c r="EVP249" s="59"/>
      <c r="EVQ249" s="59"/>
      <c r="EVV249" s="59"/>
      <c r="EWA249" s="59"/>
      <c r="EWS249" s="322"/>
      <c r="EWT249" s="59"/>
      <c r="EWU249" s="59"/>
      <c r="EWV249" s="59"/>
      <c r="EWW249" s="59"/>
      <c r="EWX249" s="59"/>
      <c r="EWY249" s="59"/>
      <c r="EWZ249" s="59"/>
      <c r="EXA249" s="59"/>
      <c r="EXB249" s="59"/>
      <c r="EXC249" s="59"/>
      <c r="EXH249" s="59"/>
      <c r="EXM249" s="59"/>
      <c r="EYE249" s="322"/>
      <c r="EYF249" s="59"/>
      <c r="EYG249" s="59"/>
      <c r="EYH249" s="59"/>
      <c r="EYI249" s="59"/>
      <c r="EYJ249" s="59"/>
      <c r="EYK249" s="59"/>
      <c r="EYL249" s="59"/>
      <c r="EYM249" s="59"/>
      <c r="EYN249" s="59"/>
      <c r="EYO249" s="59"/>
      <c r="EYT249" s="59"/>
      <c r="EYY249" s="59"/>
      <c r="EZQ249" s="322"/>
      <c r="EZR249" s="59"/>
      <c r="EZS249" s="59"/>
      <c r="EZT249" s="59"/>
      <c r="EZU249" s="59"/>
      <c r="EZV249" s="59"/>
      <c r="EZW249" s="59"/>
      <c r="EZX249" s="59"/>
      <c r="EZY249" s="59"/>
      <c r="EZZ249" s="59"/>
      <c r="FAA249" s="59"/>
      <c r="FAF249" s="59"/>
      <c r="FAK249" s="59"/>
      <c r="FBC249" s="322"/>
      <c r="FBD249" s="59"/>
      <c r="FBE249" s="59"/>
      <c r="FBF249" s="59"/>
      <c r="FBG249" s="59"/>
      <c r="FBH249" s="59"/>
      <c r="FBI249" s="59"/>
      <c r="FBJ249" s="59"/>
      <c r="FBK249" s="59"/>
      <c r="FBL249" s="59"/>
      <c r="FBM249" s="59"/>
      <c r="FBR249" s="59"/>
      <c r="FBW249" s="59"/>
      <c r="FCO249" s="322"/>
      <c r="FCP249" s="59"/>
      <c r="FCQ249" s="59"/>
      <c r="FCR249" s="59"/>
      <c r="FCS249" s="59"/>
      <c r="FCT249" s="59"/>
      <c r="FCU249" s="59"/>
      <c r="FCV249" s="59"/>
      <c r="FCW249" s="59"/>
      <c r="FCX249" s="59"/>
      <c r="FCY249" s="59"/>
      <c r="FDD249" s="59"/>
      <c r="FDI249" s="59"/>
      <c r="FEA249" s="322"/>
      <c r="FEB249" s="59"/>
      <c r="FEC249" s="59"/>
      <c r="FED249" s="59"/>
      <c r="FEE249" s="59"/>
      <c r="FEF249" s="59"/>
      <c r="FEG249" s="59"/>
      <c r="FEH249" s="59"/>
      <c r="FEI249" s="59"/>
      <c r="FEJ249" s="59"/>
      <c r="FEK249" s="59"/>
      <c r="FEP249" s="59"/>
      <c r="FEU249" s="59"/>
      <c r="FFM249" s="322"/>
      <c r="FFN249" s="59"/>
      <c r="FFO249" s="59"/>
      <c r="FFP249" s="59"/>
      <c r="FFQ249" s="59"/>
      <c r="FFR249" s="59"/>
      <c r="FFS249" s="59"/>
      <c r="FFT249" s="59"/>
      <c r="FFU249" s="59"/>
      <c r="FFV249" s="59"/>
      <c r="FFW249" s="59"/>
      <c r="FGB249" s="59"/>
      <c r="FGG249" s="59"/>
      <c r="FGY249" s="322"/>
      <c r="FGZ249" s="59"/>
      <c r="FHA249" s="59"/>
      <c r="FHB249" s="59"/>
      <c r="FHC249" s="59"/>
      <c r="FHD249" s="59"/>
      <c r="FHE249" s="59"/>
      <c r="FHF249" s="59"/>
      <c r="FHG249" s="59"/>
      <c r="FHH249" s="59"/>
      <c r="FHI249" s="59"/>
      <c r="FHN249" s="59"/>
      <c r="FHS249" s="59"/>
      <c r="FIK249" s="322"/>
      <c r="FIL249" s="59"/>
      <c r="FIM249" s="59"/>
      <c r="FIN249" s="59"/>
      <c r="FIO249" s="59"/>
      <c r="FIP249" s="59"/>
      <c r="FIQ249" s="59"/>
      <c r="FIR249" s="59"/>
      <c r="FIS249" s="59"/>
      <c r="FIT249" s="59"/>
      <c r="FIU249" s="59"/>
      <c r="FIZ249" s="59"/>
      <c r="FJE249" s="59"/>
      <c r="FJW249" s="322"/>
      <c r="FJX249" s="59"/>
      <c r="FJY249" s="59"/>
      <c r="FJZ249" s="59"/>
      <c r="FKA249" s="59"/>
      <c r="FKB249" s="59"/>
      <c r="FKC249" s="59"/>
      <c r="FKD249" s="59"/>
      <c r="FKE249" s="59"/>
      <c r="FKF249" s="59"/>
      <c r="FKG249" s="59"/>
      <c r="FKL249" s="59"/>
      <c r="FKQ249" s="59"/>
      <c r="FLI249" s="322"/>
      <c r="FLJ249" s="59"/>
      <c r="FLK249" s="59"/>
      <c r="FLL249" s="59"/>
      <c r="FLM249" s="59"/>
      <c r="FLN249" s="59"/>
      <c r="FLO249" s="59"/>
      <c r="FLP249" s="59"/>
      <c r="FLQ249" s="59"/>
      <c r="FLR249" s="59"/>
      <c r="FLS249" s="59"/>
      <c r="FLX249" s="59"/>
      <c r="FMC249" s="59"/>
      <c r="FMU249" s="322"/>
      <c r="FMV249" s="59"/>
      <c r="FMW249" s="59"/>
      <c r="FMX249" s="59"/>
      <c r="FMY249" s="59"/>
      <c r="FMZ249" s="59"/>
      <c r="FNA249" s="59"/>
      <c r="FNB249" s="59"/>
      <c r="FNC249" s="59"/>
      <c r="FND249" s="59"/>
      <c r="FNE249" s="59"/>
      <c r="FNJ249" s="59"/>
      <c r="FNO249" s="59"/>
      <c r="FOG249" s="322"/>
      <c r="FOH249" s="59"/>
      <c r="FOI249" s="59"/>
      <c r="FOJ249" s="59"/>
      <c r="FOK249" s="59"/>
      <c r="FOL249" s="59"/>
      <c r="FOM249" s="59"/>
      <c r="FON249" s="59"/>
      <c r="FOO249" s="59"/>
      <c r="FOP249" s="59"/>
      <c r="FOQ249" s="59"/>
      <c r="FOV249" s="59"/>
      <c r="FPA249" s="59"/>
      <c r="FPS249" s="322"/>
      <c r="FPT249" s="59"/>
      <c r="FPU249" s="59"/>
      <c r="FPV249" s="59"/>
      <c r="FPW249" s="59"/>
      <c r="FPX249" s="59"/>
      <c r="FPY249" s="59"/>
      <c r="FPZ249" s="59"/>
      <c r="FQA249" s="59"/>
      <c r="FQB249" s="59"/>
      <c r="FQC249" s="59"/>
      <c r="FQH249" s="59"/>
      <c r="FQM249" s="59"/>
      <c r="FRE249" s="322"/>
      <c r="FRF249" s="59"/>
      <c r="FRG249" s="59"/>
      <c r="FRH249" s="59"/>
      <c r="FRI249" s="59"/>
      <c r="FRJ249" s="59"/>
      <c r="FRK249" s="59"/>
      <c r="FRL249" s="59"/>
      <c r="FRM249" s="59"/>
      <c r="FRN249" s="59"/>
      <c r="FRO249" s="59"/>
      <c r="FRT249" s="59"/>
      <c r="FRY249" s="59"/>
      <c r="FSQ249" s="322"/>
      <c r="FSR249" s="59"/>
      <c r="FSS249" s="59"/>
      <c r="FST249" s="59"/>
      <c r="FSU249" s="59"/>
      <c r="FSV249" s="59"/>
      <c r="FSW249" s="59"/>
      <c r="FSX249" s="59"/>
      <c r="FSY249" s="59"/>
      <c r="FSZ249" s="59"/>
      <c r="FTA249" s="59"/>
      <c r="FTF249" s="59"/>
      <c r="FTK249" s="59"/>
      <c r="FUC249" s="322"/>
      <c r="FUD249" s="59"/>
      <c r="FUE249" s="59"/>
      <c r="FUF249" s="59"/>
      <c r="FUG249" s="59"/>
      <c r="FUH249" s="59"/>
      <c r="FUI249" s="59"/>
      <c r="FUJ249" s="59"/>
      <c r="FUK249" s="59"/>
      <c r="FUL249" s="59"/>
      <c r="FUM249" s="59"/>
      <c r="FUR249" s="59"/>
      <c r="FUW249" s="59"/>
      <c r="FVO249" s="322"/>
      <c r="FVP249" s="59"/>
      <c r="FVQ249" s="59"/>
      <c r="FVR249" s="59"/>
      <c r="FVS249" s="59"/>
      <c r="FVT249" s="59"/>
      <c r="FVU249" s="59"/>
      <c r="FVV249" s="59"/>
      <c r="FVW249" s="59"/>
      <c r="FVX249" s="59"/>
      <c r="FVY249" s="59"/>
      <c r="FWD249" s="59"/>
      <c r="FWI249" s="59"/>
      <c r="FXA249" s="322"/>
      <c r="FXB249" s="59"/>
      <c r="FXC249" s="59"/>
      <c r="FXD249" s="59"/>
      <c r="FXE249" s="59"/>
      <c r="FXF249" s="59"/>
      <c r="FXG249" s="59"/>
      <c r="FXH249" s="59"/>
      <c r="FXI249" s="59"/>
      <c r="FXJ249" s="59"/>
      <c r="FXK249" s="59"/>
      <c r="FXP249" s="59"/>
      <c r="FXU249" s="59"/>
      <c r="FYM249" s="322"/>
      <c r="FYN249" s="59"/>
      <c r="FYO249" s="59"/>
      <c r="FYP249" s="59"/>
      <c r="FYQ249" s="59"/>
      <c r="FYR249" s="59"/>
      <c r="FYS249" s="59"/>
      <c r="FYT249" s="59"/>
      <c r="FYU249" s="59"/>
      <c r="FYV249" s="59"/>
      <c r="FYW249" s="59"/>
      <c r="FZB249" s="59"/>
      <c r="FZG249" s="59"/>
      <c r="FZY249" s="322"/>
      <c r="FZZ249" s="59"/>
      <c r="GAA249" s="59"/>
      <c r="GAB249" s="59"/>
      <c r="GAC249" s="59"/>
      <c r="GAD249" s="59"/>
      <c r="GAE249" s="59"/>
      <c r="GAF249" s="59"/>
      <c r="GAG249" s="59"/>
      <c r="GAH249" s="59"/>
      <c r="GAI249" s="59"/>
      <c r="GAN249" s="59"/>
      <c r="GAS249" s="59"/>
      <c r="GBK249" s="322"/>
      <c r="GBL249" s="59"/>
      <c r="GBM249" s="59"/>
      <c r="GBN249" s="59"/>
      <c r="GBO249" s="59"/>
      <c r="GBP249" s="59"/>
      <c r="GBQ249" s="59"/>
      <c r="GBR249" s="59"/>
      <c r="GBS249" s="59"/>
      <c r="GBT249" s="59"/>
      <c r="GBU249" s="59"/>
      <c r="GBZ249" s="59"/>
      <c r="GCE249" s="59"/>
      <c r="GCW249" s="322"/>
      <c r="GCX249" s="59"/>
      <c r="GCY249" s="59"/>
      <c r="GCZ249" s="59"/>
      <c r="GDA249" s="59"/>
      <c r="GDB249" s="59"/>
      <c r="GDC249" s="59"/>
      <c r="GDD249" s="59"/>
      <c r="GDE249" s="59"/>
      <c r="GDF249" s="59"/>
      <c r="GDG249" s="59"/>
      <c r="GDL249" s="59"/>
      <c r="GDQ249" s="59"/>
      <c r="GEI249" s="322"/>
      <c r="GEJ249" s="59"/>
      <c r="GEK249" s="59"/>
      <c r="GEL249" s="59"/>
      <c r="GEM249" s="59"/>
      <c r="GEN249" s="59"/>
      <c r="GEO249" s="59"/>
      <c r="GEP249" s="59"/>
      <c r="GEQ249" s="59"/>
      <c r="GER249" s="59"/>
      <c r="GES249" s="59"/>
      <c r="GEX249" s="59"/>
      <c r="GFC249" s="59"/>
      <c r="GFU249" s="322"/>
      <c r="GFV249" s="59"/>
      <c r="GFW249" s="59"/>
      <c r="GFX249" s="59"/>
      <c r="GFY249" s="59"/>
      <c r="GFZ249" s="59"/>
      <c r="GGA249" s="59"/>
      <c r="GGB249" s="59"/>
      <c r="GGC249" s="59"/>
      <c r="GGD249" s="59"/>
      <c r="GGE249" s="59"/>
      <c r="GGJ249" s="59"/>
      <c r="GGO249" s="59"/>
      <c r="GHG249" s="322"/>
      <c r="GHH249" s="59"/>
      <c r="GHI249" s="59"/>
      <c r="GHJ249" s="59"/>
      <c r="GHK249" s="59"/>
      <c r="GHL249" s="59"/>
      <c r="GHM249" s="59"/>
      <c r="GHN249" s="59"/>
      <c r="GHO249" s="59"/>
      <c r="GHP249" s="59"/>
      <c r="GHQ249" s="59"/>
      <c r="GHV249" s="59"/>
      <c r="GIA249" s="59"/>
      <c r="GIS249" s="322"/>
      <c r="GIT249" s="59"/>
      <c r="GIU249" s="59"/>
      <c r="GIV249" s="59"/>
      <c r="GIW249" s="59"/>
      <c r="GIX249" s="59"/>
      <c r="GIY249" s="59"/>
      <c r="GIZ249" s="59"/>
      <c r="GJA249" s="59"/>
      <c r="GJB249" s="59"/>
      <c r="GJC249" s="59"/>
      <c r="GJH249" s="59"/>
      <c r="GJM249" s="59"/>
      <c r="GKE249" s="322"/>
      <c r="GKF249" s="59"/>
      <c r="GKG249" s="59"/>
      <c r="GKH249" s="59"/>
      <c r="GKI249" s="59"/>
      <c r="GKJ249" s="59"/>
      <c r="GKK249" s="59"/>
      <c r="GKL249" s="59"/>
      <c r="GKM249" s="59"/>
      <c r="GKN249" s="59"/>
      <c r="GKO249" s="59"/>
      <c r="GKT249" s="59"/>
      <c r="GKY249" s="59"/>
      <c r="GLQ249" s="322"/>
      <c r="GLR249" s="59"/>
      <c r="GLS249" s="59"/>
      <c r="GLT249" s="59"/>
      <c r="GLU249" s="59"/>
      <c r="GLV249" s="59"/>
      <c r="GLW249" s="59"/>
      <c r="GLX249" s="59"/>
      <c r="GLY249" s="59"/>
      <c r="GLZ249" s="59"/>
      <c r="GMA249" s="59"/>
      <c r="GMF249" s="59"/>
      <c r="GMK249" s="59"/>
      <c r="GNC249" s="322"/>
      <c r="GND249" s="59"/>
      <c r="GNE249" s="59"/>
      <c r="GNF249" s="59"/>
      <c r="GNG249" s="59"/>
      <c r="GNH249" s="59"/>
      <c r="GNI249" s="59"/>
      <c r="GNJ249" s="59"/>
      <c r="GNK249" s="59"/>
      <c r="GNL249" s="59"/>
      <c r="GNM249" s="59"/>
      <c r="GNR249" s="59"/>
      <c r="GNW249" s="59"/>
      <c r="GOO249" s="322"/>
      <c r="GOP249" s="59"/>
      <c r="GOQ249" s="59"/>
      <c r="GOR249" s="59"/>
      <c r="GOS249" s="59"/>
      <c r="GOT249" s="59"/>
      <c r="GOU249" s="59"/>
      <c r="GOV249" s="59"/>
      <c r="GOW249" s="59"/>
      <c r="GOX249" s="59"/>
      <c r="GOY249" s="59"/>
      <c r="GPD249" s="59"/>
      <c r="GPI249" s="59"/>
      <c r="GQA249" s="322"/>
      <c r="GQB249" s="59"/>
      <c r="GQC249" s="59"/>
      <c r="GQD249" s="59"/>
      <c r="GQE249" s="59"/>
      <c r="GQF249" s="59"/>
      <c r="GQG249" s="59"/>
      <c r="GQH249" s="59"/>
      <c r="GQI249" s="59"/>
      <c r="GQJ249" s="59"/>
      <c r="GQK249" s="59"/>
      <c r="GQP249" s="59"/>
      <c r="GQU249" s="59"/>
      <c r="GRM249" s="322"/>
      <c r="GRN249" s="59"/>
      <c r="GRO249" s="59"/>
      <c r="GRP249" s="59"/>
      <c r="GRQ249" s="59"/>
      <c r="GRR249" s="59"/>
      <c r="GRS249" s="59"/>
      <c r="GRT249" s="59"/>
      <c r="GRU249" s="59"/>
      <c r="GRV249" s="59"/>
      <c r="GRW249" s="59"/>
      <c r="GSB249" s="59"/>
      <c r="GSG249" s="59"/>
      <c r="GSY249" s="322"/>
      <c r="GSZ249" s="59"/>
      <c r="GTA249" s="59"/>
      <c r="GTB249" s="59"/>
      <c r="GTC249" s="59"/>
      <c r="GTD249" s="59"/>
      <c r="GTE249" s="59"/>
      <c r="GTF249" s="59"/>
      <c r="GTG249" s="59"/>
      <c r="GTH249" s="59"/>
      <c r="GTI249" s="59"/>
      <c r="GTN249" s="59"/>
      <c r="GTS249" s="59"/>
      <c r="GUK249" s="322"/>
      <c r="GUL249" s="59"/>
      <c r="GUM249" s="59"/>
      <c r="GUN249" s="59"/>
      <c r="GUO249" s="59"/>
      <c r="GUP249" s="59"/>
      <c r="GUQ249" s="59"/>
      <c r="GUR249" s="59"/>
      <c r="GUS249" s="59"/>
      <c r="GUT249" s="59"/>
      <c r="GUU249" s="59"/>
      <c r="GUZ249" s="59"/>
      <c r="GVE249" s="59"/>
      <c r="GVW249" s="322"/>
      <c r="GVX249" s="59"/>
      <c r="GVY249" s="59"/>
      <c r="GVZ249" s="59"/>
      <c r="GWA249" s="59"/>
      <c r="GWB249" s="59"/>
      <c r="GWC249" s="59"/>
      <c r="GWD249" s="59"/>
      <c r="GWE249" s="59"/>
      <c r="GWF249" s="59"/>
      <c r="GWG249" s="59"/>
      <c r="GWL249" s="59"/>
      <c r="GWQ249" s="59"/>
      <c r="GXI249" s="322"/>
      <c r="GXJ249" s="59"/>
      <c r="GXK249" s="59"/>
      <c r="GXL249" s="59"/>
      <c r="GXM249" s="59"/>
      <c r="GXN249" s="59"/>
      <c r="GXO249" s="59"/>
      <c r="GXP249" s="59"/>
      <c r="GXQ249" s="59"/>
      <c r="GXR249" s="59"/>
      <c r="GXS249" s="59"/>
      <c r="GXX249" s="59"/>
      <c r="GYC249" s="59"/>
      <c r="GYU249" s="322"/>
      <c r="GYV249" s="59"/>
      <c r="GYW249" s="59"/>
      <c r="GYX249" s="59"/>
      <c r="GYY249" s="59"/>
      <c r="GYZ249" s="59"/>
      <c r="GZA249" s="59"/>
      <c r="GZB249" s="59"/>
      <c r="GZC249" s="59"/>
      <c r="GZD249" s="59"/>
      <c r="GZE249" s="59"/>
      <c r="GZJ249" s="59"/>
      <c r="GZO249" s="59"/>
      <c r="HAG249" s="322"/>
      <c r="HAH249" s="59"/>
      <c r="HAI249" s="59"/>
      <c r="HAJ249" s="59"/>
      <c r="HAK249" s="59"/>
      <c r="HAL249" s="59"/>
      <c r="HAM249" s="59"/>
      <c r="HAN249" s="59"/>
      <c r="HAO249" s="59"/>
      <c r="HAP249" s="59"/>
      <c r="HAQ249" s="59"/>
      <c r="HAV249" s="59"/>
      <c r="HBA249" s="59"/>
      <c r="HBS249" s="322"/>
      <c r="HBT249" s="59"/>
      <c r="HBU249" s="59"/>
      <c r="HBV249" s="59"/>
      <c r="HBW249" s="59"/>
      <c r="HBX249" s="59"/>
      <c r="HBY249" s="59"/>
      <c r="HBZ249" s="59"/>
      <c r="HCA249" s="59"/>
      <c r="HCB249" s="59"/>
      <c r="HCC249" s="59"/>
      <c r="HCH249" s="59"/>
      <c r="HCM249" s="59"/>
      <c r="HDE249" s="322"/>
      <c r="HDF249" s="59"/>
      <c r="HDG249" s="59"/>
      <c r="HDH249" s="59"/>
      <c r="HDI249" s="59"/>
      <c r="HDJ249" s="59"/>
      <c r="HDK249" s="59"/>
      <c r="HDL249" s="59"/>
      <c r="HDM249" s="59"/>
      <c r="HDN249" s="59"/>
      <c r="HDO249" s="59"/>
      <c r="HDT249" s="59"/>
      <c r="HDY249" s="59"/>
      <c r="HEQ249" s="322"/>
      <c r="HER249" s="59"/>
      <c r="HES249" s="59"/>
      <c r="HET249" s="59"/>
      <c r="HEU249" s="59"/>
      <c r="HEV249" s="59"/>
      <c r="HEW249" s="59"/>
      <c r="HEX249" s="59"/>
      <c r="HEY249" s="59"/>
      <c r="HEZ249" s="59"/>
      <c r="HFA249" s="59"/>
      <c r="HFF249" s="59"/>
      <c r="HFK249" s="59"/>
      <c r="HGC249" s="322"/>
      <c r="HGD249" s="59"/>
      <c r="HGE249" s="59"/>
      <c r="HGF249" s="59"/>
      <c r="HGG249" s="59"/>
      <c r="HGH249" s="59"/>
      <c r="HGI249" s="59"/>
      <c r="HGJ249" s="59"/>
      <c r="HGK249" s="59"/>
      <c r="HGL249" s="59"/>
      <c r="HGM249" s="59"/>
      <c r="HGR249" s="59"/>
      <c r="HGW249" s="59"/>
      <c r="HHO249" s="322"/>
      <c r="HHP249" s="59"/>
      <c r="HHQ249" s="59"/>
      <c r="HHR249" s="59"/>
      <c r="HHS249" s="59"/>
      <c r="HHT249" s="59"/>
      <c r="HHU249" s="59"/>
      <c r="HHV249" s="59"/>
      <c r="HHW249" s="59"/>
      <c r="HHX249" s="59"/>
      <c r="HHY249" s="59"/>
      <c r="HID249" s="59"/>
      <c r="HII249" s="59"/>
      <c r="HJA249" s="322"/>
      <c r="HJB249" s="59"/>
      <c r="HJC249" s="59"/>
      <c r="HJD249" s="59"/>
      <c r="HJE249" s="59"/>
      <c r="HJF249" s="59"/>
      <c r="HJG249" s="59"/>
      <c r="HJH249" s="59"/>
      <c r="HJI249" s="59"/>
      <c r="HJJ249" s="59"/>
      <c r="HJK249" s="59"/>
      <c r="HJP249" s="59"/>
      <c r="HJU249" s="59"/>
      <c r="HKM249" s="322"/>
      <c r="HKN249" s="59"/>
      <c r="HKO249" s="59"/>
      <c r="HKP249" s="59"/>
      <c r="HKQ249" s="59"/>
      <c r="HKR249" s="59"/>
      <c r="HKS249" s="59"/>
      <c r="HKT249" s="59"/>
      <c r="HKU249" s="59"/>
      <c r="HKV249" s="59"/>
      <c r="HKW249" s="59"/>
      <c r="HLB249" s="59"/>
      <c r="HLG249" s="59"/>
      <c r="HLY249" s="322"/>
      <c r="HLZ249" s="59"/>
      <c r="HMA249" s="59"/>
      <c r="HMB249" s="59"/>
      <c r="HMC249" s="59"/>
      <c r="HMD249" s="59"/>
      <c r="HME249" s="59"/>
      <c r="HMF249" s="59"/>
      <c r="HMG249" s="59"/>
      <c r="HMH249" s="59"/>
      <c r="HMI249" s="59"/>
      <c r="HMN249" s="59"/>
      <c r="HMS249" s="59"/>
      <c r="HNK249" s="322"/>
      <c r="HNL249" s="59"/>
      <c r="HNM249" s="59"/>
      <c r="HNN249" s="59"/>
      <c r="HNO249" s="59"/>
      <c r="HNP249" s="59"/>
      <c r="HNQ249" s="59"/>
      <c r="HNR249" s="59"/>
      <c r="HNS249" s="59"/>
      <c r="HNT249" s="59"/>
      <c r="HNU249" s="59"/>
      <c r="HNZ249" s="59"/>
      <c r="HOE249" s="59"/>
      <c r="HOW249" s="322"/>
      <c r="HOX249" s="59"/>
      <c r="HOY249" s="59"/>
      <c r="HOZ249" s="59"/>
      <c r="HPA249" s="59"/>
      <c r="HPB249" s="59"/>
      <c r="HPC249" s="59"/>
      <c r="HPD249" s="59"/>
      <c r="HPE249" s="59"/>
      <c r="HPF249" s="59"/>
      <c r="HPG249" s="59"/>
      <c r="HPL249" s="59"/>
      <c r="HPQ249" s="59"/>
      <c r="HQI249" s="322"/>
      <c r="HQJ249" s="59"/>
      <c r="HQK249" s="59"/>
      <c r="HQL249" s="59"/>
      <c r="HQM249" s="59"/>
      <c r="HQN249" s="59"/>
      <c r="HQO249" s="59"/>
      <c r="HQP249" s="59"/>
      <c r="HQQ249" s="59"/>
      <c r="HQR249" s="59"/>
      <c r="HQS249" s="59"/>
      <c r="HQX249" s="59"/>
      <c r="HRC249" s="59"/>
      <c r="HRU249" s="322"/>
      <c r="HRV249" s="59"/>
      <c r="HRW249" s="59"/>
      <c r="HRX249" s="59"/>
      <c r="HRY249" s="59"/>
      <c r="HRZ249" s="59"/>
      <c r="HSA249" s="59"/>
      <c r="HSB249" s="59"/>
      <c r="HSC249" s="59"/>
      <c r="HSD249" s="59"/>
      <c r="HSE249" s="59"/>
      <c r="HSJ249" s="59"/>
      <c r="HSO249" s="59"/>
      <c r="HTG249" s="322"/>
      <c r="HTH249" s="59"/>
      <c r="HTI249" s="59"/>
      <c r="HTJ249" s="59"/>
      <c r="HTK249" s="59"/>
      <c r="HTL249" s="59"/>
      <c r="HTM249" s="59"/>
      <c r="HTN249" s="59"/>
      <c r="HTO249" s="59"/>
      <c r="HTP249" s="59"/>
      <c r="HTQ249" s="59"/>
      <c r="HTV249" s="59"/>
      <c r="HUA249" s="59"/>
      <c r="HUS249" s="322"/>
      <c r="HUT249" s="59"/>
      <c r="HUU249" s="59"/>
      <c r="HUV249" s="59"/>
      <c r="HUW249" s="59"/>
      <c r="HUX249" s="59"/>
      <c r="HUY249" s="59"/>
      <c r="HUZ249" s="59"/>
      <c r="HVA249" s="59"/>
      <c r="HVB249" s="59"/>
      <c r="HVC249" s="59"/>
      <c r="HVH249" s="59"/>
      <c r="HVM249" s="59"/>
      <c r="HWE249" s="322"/>
      <c r="HWF249" s="59"/>
      <c r="HWG249" s="59"/>
      <c r="HWH249" s="59"/>
      <c r="HWI249" s="59"/>
      <c r="HWJ249" s="59"/>
      <c r="HWK249" s="59"/>
      <c r="HWL249" s="59"/>
      <c r="HWM249" s="59"/>
      <c r="HWN249" s="59"/>
      <c r="HWO249" s="59"/>
      <c r="HWT249" s="59"/>
      <c r="HWY249" s="59"/>
      <c r="HXQ249" s="322"/>
      <c r="HXR249" s="59"/>
      <c r="HXS249" s="59"/>
      <c r="HXT249" s="59"/>
      <c r="HXU249" s="59"/>
      <c r="HXV249" s="59"/>
      <c r="HXW249" s="59"/>
      <c r="HXX249" s="59"/>
      <c r="HXY249" s="59"/>
      <c r="HXZ249" s="59"/>
      <c r="HYA249" s="59"/>
      <c r="HYF249" s="59"/>
      <c r="HYK249" s="59"/>
      <c r="HZC249" s="322"/>
      <c r="HZD249" s="59"/>
      <c r="HZE249" s="59"/>
      <c r="HZF249" s="59"/>
      <c r="HZG249" s="59"/>
      <c r="HZH249" s="59"/>
      <c r="HZI249" s="59"/>
      <c r="HZJ249" s="59"/>
      <c r="HZK249" s="59"/>
      <c r="HZL249" s="59"/>
      <c r="HZM249" s="59"/>
      <c r="HZR249" s="59"/>
      <c r="HZW249" s="59"/>
      <c r="IAO249" s="322"/>
      <c r="IAP249" s="59"/>
      <c r="IAQ249" s="59"/>
      <c r="IAR249" s="59"/>
      <c r="IAS249" s="59"/>
      <c r="IAT249" s="59"/>
      <c r="IAU249" s="59"/>
      <c r="IAV249" s="59"/>
      <c r="IAW249" s="59"/>
      <c r="IAX249" s="59"/>
      <c r="IAY249" s="59"/>
      <c r="IBD249" s="59"/>
      <c r="IBI249" s="59"/>
      <c r="ICA249" s="322"/>
      <c r="ICB249" s="59"/>
      <c r="ICC249" s="59"/>
      <c r="ICD249" s="59"/>
      <c r="ICE249" s="59"/>
      <c r="ICF249" s="59"/>
      <c r="ICG249" s="59"/>
      <c r="ICH249" s="59"/>
      <c r="ICI249" s="59"/>
      <c r="ICJ249" s="59"/>
      <c r="ICK249" s="59"/>
      <c r="ICP249" s="59"/>
      <c r="ICU249" s="59"/>
      <c r="IDM249" s="322"/>
      <c r="IDN249" s="59"/>
      <c r="IDO249" s="59"/>
      <c r="IDP249" s="59"/>
      <c r="IDQ249" s="59"/>
      <c r="IDR249" s="59"/>
      <c r="IDS249" s="59"/>
      <c r="IDT249" s="59"/>
      <c r="IDU249" s="59"/>
      <c r="IDV249" s="59"/>
      <c r="IDW249" s="59"/>
      <c r="IEB249" s="59"/>
      <c r="IEG249" s="59"/>
      <c r="IEY249" s="322"/>
      <c r="IEZ249" s="59"/>
      <c r="IFA249" s="59"/>
      <c r="IFB249" s="59"/>
      <c r="IFC249" s="59"/>
      <c r="IFD249" s="59"/>
      <c r="IFE249" s="59"/>
      <c r="IFF249" s="59"/>
      <c r="IFG249" s="59"/>
      <c r="IFH249" s="59"/>
      <c r="IFI249" s="59"/>
      <c r="IFN249" s="59"/>
      <c r="IFS249" s="59"/>
      <c r="IGK249" s="322"/>
      <c r="IGL249" s="59"/>
      <c r="IGM249" s="59"/>
      <c r="IGN249" s="59"/>
      <c r="IGO249" s="59"/>
      <c r="IGP249" s="59"/>
      <c r="IGQ249" s="59"/>
      <c r="IGR249" s="59"/>
      <c r="IGS249" s="59"/>
      <c r="IGT249" s="59"/>
      <c r="IGU249" s="59"/>
      <c r="IGZ249" s="59"/>
      <c r="IHE249" s="59"/>
      <c r="IHW249" s="322"/>
      <c r="IHX249" s="59"/>
      <c r="IHY249" s="59"/>
      <c r="IHZ249" s="59"/>
      <c r="IIA249" s="59"/>
      <c r="IIB249" s="59"/>
      <c r="IIC249" s="59"/>
      <c r="IID249" s="59"/>
      <c r="IIE249" s="59"/>
      <c r="IIF249" s="59"/>
      <c r="IIG249" s="59"/>
      <c r="IIL249" s="59"/>
      <c r="IIQ249" s="59"/>
      <c r="IJI249" s="322"/>
      <c r="IJJ249" s="59"/>
      <c r="IJK249" s="59"/>
      <c r="IJL249" s="59"/>
      <c r="IJM249" s="59"/>
      <c r="IJN249" s="59"/>
      <c r="IJO249" s="59"/>
      <c r="IJP249" s="59"/>
      <c r="IJQ249" s="59"/>
      <c r="IJR249" s="59"/>
      <c r="IJS249" s="59"/>
      <c r="IJX249" s="59"/>
      <c r="IKC249" s="59"/>
      <c r="IKU249" s="322"/>
      <c r="IKV249" s="59"/>
      <c r="IKW249" s="59"/>
      <c r="IKX249" s="59"/>
      <c r="IKY249" s="59"/>
      <c r="IKZ249" s="59"/>
      <c r="ILA249" s="59"/>
      <c r="ILB249" s="59"/>
      <c r="ILC249" s="59"/>
      <c r="ILD249" s="59"/>
      <c r="ILE249" s="59"/>
      <c r="ILJ249" s="59"/>
      <c r="ILO249" s="59"/>
      <c r="IMG249" s="322"/>
      <c r="IMH249" s="59"/>
      <c r="IMI249" s="59"/>
      <c r="IMJ249" s="59"/>
      <c r="IMK249" s="59"/>
      <c r="IML249" s="59"/>
      <c r="IMM249" s="59"/>
      <c r="IMN249" s="59"/>
      <c r="IMO249" s="59"/>
      <c r="IMP249" s="59"/>
      <c r="IMQ249" s="59"/>
      <c r="IMV249" s="59"/>
      <c r="INA249" s="59"/>
      <c r="INS249" s="322"/>
      <c r="INT249" s="59"/>
      <c r="INU249" s="59"/>
      <c r="INV249" s="59"/>
      <c r="INW249" s="59"/>
      <c r="INX249" s="59"/>
      <c r="INY249" s="59"/>
      <c r="INZ249" s="59"/>
      <c r="IOA249" s="59"/>
      <c r="IOB249" s="59"/>
      <c r="IOC249" s="59"/>
      <c r="IOH249" s="59"/>
      <c r="IOM249" s="59"/>
      <c r="IPE249" s="322"/>
      <c r="IPF249" s="59"/>
      <c r="IPG249" s="59"/>
      <c r="IPH249" s="59"/>
      <c r="IPI249" s="59"/>
      <c r="IPJ249" s="59"/>
      <c r="IPK249" s="59"/>
      <c r="IPL249" s="59"/>
      <c r="IPM249" s="59"/>
      <c r="IPN249" s="59"/>
      <c r="IPO249" s="59"/>
      <c r="IPT249" s="59"/>
      <c r="IPY249" s="59"/>
      <c r="IQQ249" s="322"/>
      <c r="IQR249" s="59"/>
      <c r="IQS249" s="59"/>
      <c r="IQT249" s="59"/>
      <c r="IQU249" s="59"/>
      <c r="IQV249" s="59"/>
      <c r="IQW249" s="59"/>
      <c r="IQX249" s="59"/>
      <c r="IQY249" s="59"/>
      <c r="IQZ249" s="59"/>
      <c r="IRA249" s="59"/>
      <c r="IRF249" s="59"/>
      <c r="IRK249" s="59"/>
      <c r="ISC249" s="322"/>
      <c r="ISD249" s="59"/>
      <c r="ISE249" s="59"/>
      <c r="ISF249" s="59"/>
      <c r="ISG249" s="59"/>
      <c r="ISH249" s="59"/>
      <c r="ISI249" s="59"/>
      <c r="ISJ249" s="59"/>
      <c r="ISK249" s="59"/>
      <c r="ISL249" s="59"/>
      <c r="ISM249" s="59"/>
      <c r="ISR249" s="59"/>
      <c r="ISW249" s="59"/>
      <c r="ITO249" s="322"/>
      <c r="ITP249" s="59"/>
      <c r="ITQ249" s="59"/>
      <c r="ITR249" s="59"/>
      <c r="ITS249" s="59"/>
      <c r="ITT249" s="59"/>
      <c r="ITU249" s="59"/>
      <c r="ITV249" s="59"/>
      <c r="ITW249" s="59"/>
      <c r="ITX249" s="59"/>
      <c r="ITY249" s="59"/>
      <c r="IUD249" s="59"/>
      <c r="IUI249" s="59"/>
      <c r="IVA249" s="322"/>
      <c r="IVB249" s="59"/>
      <c r="IVC249" s="59"/>
      <c r="IVD249" s="59"/>
      <c r="IVE249" s="59"/>
      <c r="IVF249" s="59"/>
      <c r="IVG249" s="59"/>
      <c r="IVH249" s="59"/>
      <c r="IVI249" s="59"/>
      <c r="IVJ249" s="59"/>
      <c r="IVK249" s="59"/>
      <c r="IVP249" s="59"/>
      <c r="IVU249" s="59"/>
      <c r="IWM249" s="322"/>
      <c r="IWN249" s="59"/>
      <c r="IWO249" s="59"/>
      <c r="IWP249" s="59"/>
      <c r="IWQ249" s="59"/>
      <c r="IWR249" s="59"/>
      <c r="IWS249" s="59"/>
      <c r="IWT249" s="59"/>
      <c r="IWU249" s="59"/>
      <c r="IWV249" s="59"/>
      <c r="IWW249" s="59"/>
      <c r="IXB249" s="59"/>
      <c r="IXG249" s="59"/>
      <c r="IXY249" s="322"/>
      <c r="IXZ249" s="59"/>
      <c r="IYA249" s="59"/>
      <c r="IYB249" s="59"/>
      <c r="IYC249" s="59"/>
      <c r="IYD249" s="59"/>
      <c r="IYE249" s="59"/>
      <c r="IYF249" s="59"/>
      <c r="IYG249" s="59"/>
      <c r="IYH249" s="59"/>
      <c r="IYI249" s="59"/>
      <c r="IYN249" s="59"/>
      <c r="IYS249" s="59"/>
      <c r="IZK249" s="322"/>
      <c r="IZL249" s="59"/>
      <c r="IZM249" s="59"/>
      <c r="IZN249" s="59"/>
      <c r="IZO249" s="59"/>
      <c r="IZP249" s="59"/>
      <c r="IZQ249" s="59"/>
      <c r="IZR249" s="59"/>
      <c r="IZS249" s="59"/>
      <c r="IZT249" s="59"/>
      <c r="IZU249" s="59"/>
      <c r="IZZ249" s="59"/>
      <c r="JAE249" s="59"/>
      <c r="JAW249" s="322"/>
      <c r="JAX249" s="59"/>
      <c r="JAY249" s="59"/>
      <c r="JAZ249" s="59"/>
      <c r="JBA249" s="59"/>
      <c r="JBB249" s="59"/>
      <c r="JBC249" s="59"/>
      <c r="JBD249" s="59"/>
      <c r="JBE249" s="59"/>
      <c r="JBF249" s="59"/>
      <c r="JBG249" s="59"/>
      <c r="JBL249" s="59"/>
      <c r="JBQ249" s="59"/>
      <c r="JCI249" s="322"/>
      <c r="JCJ249" s="59"/>
      <c r="JCK249" s="59"/>
      <c r="JCL249" s="59"/>
      <c r="JCM249" s="59"/>
      <c r="JCN249" s="59"/>
      <c r="JCO249" s="59"/>
      <c r="JCP249" s="59"/>
      <c r="JCQ249" s="59"/>
      <c r="JCR249" s="59"/>
      <c r="JCS249" s="59"/>
      <c r="JCX249" s="59"/>
      <c r="JDC249" s="59"/>
      <c r="JDU249" s="322"/>
      <c r="JDV249" s="59"/>
      <c r="JDW249" s="59"/>
      <c r="JDX249" s="59"/>
      <c r="JDY249" s="59"/>
      <c r="JDZ249" s="59"/>
      <c r="JEA249" s="59"/>
      <c r="JEB249" s="59"/>
      <c r="JEC249" s="59"/>
      <c r="JED249" s="59"/>
      <c r="JEE249" s="59"/>
      <c r="JEJ249" s="59"/>
      <c r="JEO249" s="59"/>
      <c r="JFG249" s="322"/>
      <c r="JFH249" s="59"/>
      <c r="JFI249" s="59"/>
      <c r="JFJ249" s="59"/>
      <c r="JFK249" s="59"/>
      <c r="JFL249" s="59"/>
      <c r="JFM249" s="59"/>
      <c r="JFN249" s="59"/>
      <c r="JFO249" s="59"/>
      <c r="JFP249" s="59"/>
      <c r="JFQ249" s="59"/>
      <c r="JFV249" s="59"/>
      <c r="JGA249" s="59"/>
      <c r="JGS249" s="322"/>
      <c r="JGT249" s="59"/>
      <c r="JGU249" s="59"/>
      <c r="JGV249" s="59"/>
      <c r="JGW249" s="59"/>
      <c r="JGX249" s="59"/>
      <c r="JGY249" s="59"/>
      <c r="JGZ249" s="59"/>
      <c r="JHA249" s="59"/>
      <c r="JHB249" s="59"/>
      <c r="JHC249" s="59"/>
      <c r="JHH249" s="59"/>
      <c r="JHM249" s="59"/>
      <c r="JIE249" s="322"/>
      <c r="JIF249" s="59"/>
      <c r="JIG249" s="59"/>
      <c r="JIH249" s="59"/>
      <c r="JII249" s="59"/>
      <c r="JIJ249" s="59"/>
      <c r="JIK249" s="59"/>
      <c r="JIL249" s="59"/>
      <c r="JIM249" s="59"/>
      <c r="JIN249" s="59"/>
      <c r="JIO249" s="59"/>
      <c r="JIT249" s="59"/>
      <c r="JIY249" s="59"/>
      <c r="JJQ249" s="322"/>
      <c r="JJR249" s="59"/>
      <c r="JJS249" s="59"/>
      <c r="JJT249" s="59"/>
      <c r="JJU249" s="59"/>
      <c r="JJV249" s="59"/>
      <c r="JJW249" s="59"/>
      <c r="JJX249" s="59"/>
      <c r="JJY249" s="59"/>
      <c r="JJZ249" s="59"/>
      <c r="JKA249" s="59"/>
      <c r="JKF249" s="59"/>
      <c r="JKK249" s="59"/>
      <c r="JLC249" s="322"/>
      <c r="JLD249" s="59"/>
      <c r="JLE249" s="59"/>
      <c r="JLF249" s="59"/>
      <c r="JLG249" s="59"/>
      <c r="JLH249" s="59"/>
      <c r="JLI249" s="59"/>
      <c r="JLJ249" s="59"/>
      <c r="JLK249" s="59"/>
      <c r="JLL249" s="59"/>
      <c r="JLM249" s="59"/>
      <c r="JLR249" s="59"/>
      <c r="JLW249" s="59"/>
      <c r="JMO249" s="322"/>
      <c r="JMP249" s="59"/>
      <c r="JMQ249" s="59"/>
      <c r="JMR249" s="59"/>
      <c r="JMS249" s="59"/>
      <c r="JMT249" s="59"/>
      <c r="JMU249" s="59"/>
      <c r="JMV249" s="59"/>
      <c r="JMW249" s="59"/>
      <c r="JMX249" s="59"/>
      <c r="JMY249" s="59"/>
      <c r="JND249" s="59"/>
      <c r="JNI249" s="59"/>
      <c r="JOA249" s="322"/>
      <c r="JOB249" s="59"/>
      <c r="JOC249" s="59"/>
      <c r="JOD249" s="59"/>
      <c r="JOE249" s="59"/>
      <c r="JOF249" s="59"/>
      <c r="JOG249" s="59"/>
      <c r="JOH249" s="59"/>
      <c r="JOI249" s="59"/>
      <c r="JOJ249" s="59"/>
      <c r="JOK249" s="59"/>
      <c r="JOP249" s="59"/>
      <c r="JOU249" s="59"/>
      <c r="JPM249" s="322"/>
      <c r="JPN249" s="59"/>
      <c r="JPO249" s="59"/>
      <c r="JPP249" s="59"/>
      <c r="JPQ249" s="59"/>
      <c r="JPR249" s="59"/>
      <c r="JPS249" s="59"/>
      <c r="JPT249" s="59"/>
      <c r="JPU249" s="59"/>
      <c r="JPV249" s="59"/>
      <c r="JPW249" s="59"/>
      <c r="JQB249" s="59"/>
      <c r="JQG249" s="59"/>
      <c r="JQY249" s="322"/>
      <c r="JQZ249" s="59"/>
      <c r="JRA249" s="59"/>
      <c r="JRB249" s="59"/>
      <c r="JRC249" s="59"/>
      <c r="JRD249" s="59"/>
      <c r="JRE249" s="59"/>
      <c r="JRF249" s="59"/>
      <c r="JRG249" s="59"/>
      <c r="JRH249" s="59"/>
      <c r="JRI249" s="59"/>
      <c r="JRN249" s="59"/>
      <c r="JRS249" s="59"/>
      <c r="JSK249" s="322"/>
      <c r="JSL249" s="59"/>
      <c r="JSM249" s="59"/>
      <c r="JSN249" s="59"/>
      <c r="JSO249" s="59"/>
      <c r="JSP249" s="59"/>
      <c r="JSQ249" s="59"/>
      <c r="JSR249" s="59"/>
      <c r="JSS249" s="59"/>
      <c r="JST249" s="59"/>
      <c r="JSU249" s="59"/>
      <c r="JSZ249" s="59"/>
      <c r="JTE249" s="59"/>
      <c r="JTW249" s="322"/>
      <c r="JTX249" s="59"/>
      <c r="JTY249" s="59"/>
      <c r="JTZ249" s="59"/>
      <c r="JUA249" s="59"/>
      <c r="JUB249" s="59"/>
      <c r="JUC249" s="59"/>
      <c r="JUD249" s="59"/>
      <c r="JUE249" s="59"/>
      <c r="JUF249" s="59"/>
      <c r="JUG249" s="59"/>
      <c r="JUL249" s="59"/>
      <c r="JUQ249" s="59"/>
      <c r="JVI249" s="322"/>
      <c r="JVJ249" s="59"/>
      <c r="JVK249" s="59"/>
      <c r="JVL249" s="59"/>
      <c r="JVM249" s="59"/>
      <c r="JVN249" s="59"/>
      <c r="JVO249" s="59"/>
      <c r="JVP249" s="59"/>
      <c r="JVQ249" s="59"/>
      <c r="JVR249" s="59"/>
      <c r="JVS249" s="59"/>
      <c r="JVX249" s="59"/>
      <c r="JWC249" s="59"/>
      <c r="JWU249" s="322"/>
      <c r="JWV249" s="59"/>
      <c r="JWW249" s="59"/>
      <c r="JWX249" s="59"/>
      <c r="JWY249" s="59"/>
      <c r="JWZ249" s="59"/>
      <c r="JXA249" s="59"/>
      <c r="JXB249" s="59"/>
      <c r="JXC249" s="59"/>
      <c r="JXD249" s="59"/>
      <c r="JXE249" s="59"/>
      <c r="JXJ249" s="59"/>
      <c r="JXO249" s="59"/>
      <c r="JYG249" s="322"/>
      <c r="JYH249" s="59"/>
      <c r="JYI249" s="59"/>
      <c r="JYJ249" s="59"/>
      <c r="JYK249" s="59"/>
      <c r="JYL249" s="59"/>
      <c r="JYM249" s="59"/>
      <c r="JYN249" s="59"/>
      <c r="JYO249" s="59"/>
      <c r="JYP249" s="59"/>
      <c r="JYQ249" s="59"/>
      <c r="JYV249" s="59"/>
      <c r="JZA249" s="59"/>
      <c r="JZS249" s="322"/>
      <c r="JZT249" s="59"/>
      <c r="JZU249" s="59"/>
      <c r="JZV249" s="59"/>
      <c r="JZW249" s="59"/>
      <c r="JZX249" s="59"/>
      <c r="JZY249" s="59"/>
      <c r="JZZ249" s="59"/>
      <c r="KAA249" s="59"/>
      <c r="KAB249" s="59"/>
      <c r="KAC249" s="59"/>
      <c r="KAH249" s="59"/>
      <c r="KAM249" s="59"/>
      <c r="KBE249" s="322"/>
      <c r="KBF249" s="59"/>
      <c r="KBG249" s="59"/>
      <c r="KBH249" s="59"/>
      <c r="KBI249" s="59"/>
      <c r="KBJ249" s="59"/>
      <c r="KBK249" s="59"/>
      <c r="KBL249" s="59"/>
      <c r="KBM249" s="59"/>
      <c r="KBN249" s="59"/>
      <c r="KBO249" s="59"/>
      <c r="KBT249" s="59"/>
      <c r="KBY249" s="59"/>
      <c r="KCQ249" s="322"/>
      <c r="KCR249" s="59"/>
      <c r="KCS249" s="59"/>
      <c r="KCT249" s="59"/>
      <c r="KCU249" s="59"/>
      <c r="KCV249" s="59"/>
      <c r="KCW249" s="59"/>
      <c r="KCX249" s="59"/>
      <c r="KCY249" s="59"/>
      <c r="KCZ249" s="59"/>
      <c r="KDA249" s="59"/>
      <c r="KDF249" s="59"/>
      <c r="KDK249" s="59"/>
      <c r="KEC249" s="322"/>
      <c r="KED249" s="59"/>
      <c r="KEE249" s="59"/>
      <c r="KEF249" s="59"/>
      <c r="KEG249" s="59"/>
      <c r="KEH249" s="59"/>
      <c r="KEI249" s="59"/>
      <c r="KEJ249" s="59"/>
      <c r="KEK249" s="59"/>
      <c r="KEL249" s="59"/>
      <c r="KEM249" s="59"/>
      <c r="KER249" s="59"/>
      <c r="KEW249" s="59"/>
      <c r="KFO249" s="322"/>
      <c r="KFP249" s="59"/>
      <c r="KFQ249" s="59"/>
      <c r="KFR249" s="59"/>
      <c r="KFS249" s="59"/>
      <c r="KFT249" s="59"/>
      <c r="KFU249" s="59"/>
      <c r="KFV249" s="59"/>
      <c r="KFW249" s="59"/>
      <c r="KFX249" s="59"/>
      <c r="KFY249" s="59"/>
      <c r="KGD249" s="59"/>
      <c r="KGI249" s="59"/>
      <c r="KHA249" s="322"/>
      <c r="KHB249" s="59"/>
      <c r="KHC249" s="59"/>
      <c r="KHD249" s="59"/>
      <c r="KHE249" s="59"/>
      <c r="KHF249" s="59"/>
      <c r="KHG249" s="59"/>
      <c r="KHH249" s="59"/>
      <c r="KHI249" s="59"/>
      <c r="KHJ249" s="59"/>
      <c r="KHK249" s="59"/>
      <c r="KHP249" s="59"/>
      <c r="KHU249" s="59"/>
      <c r="KIM249" s="322"/>
      <c r="KIN249" s="59"/>
      <c r="KIO249" s="59"/>
      <c r="KIP249" s="59"/>
      <c r="KIQ249" s="59"/>
      <c r="KIR249" s="59"/>
      <c r="KIS249" s="59"/>
      <c r="KIT249" s="59"/>
      <c r="KIU249" s="59"/>
      <c r="KIV249" s="59"/>
      <c r="KIW249" s="59"/>
      <c r="KJB249" s="59"/>
      <c r="KJG249" s="59"/>
      <c r="KJY249" s="322"/>
      <c r="KJZ249" s="59"/>
      <c r="KKA249" s="59"/>
      <c r="KKB249" s="59"/>
      <c r="KKC249" s="59"/>
      <c r="KKD249" s="59"/>
      <c r="KKE249" s="59"/>
      <c r="KKF249" s="59"/>
      <c r="KKG249" s="59"/>
      <c r="KKH249" s="59"/>
      <c r="KKI249" s="59"/>
      <c r="KKN249" s="59"/>
      <c r="KKS249" s="59"/>
      <c r="KLK249" s="322"/>
      <c r="KLL249" s="59"/>
      <c r="KLM249" s="59"/>
      <c r="KLN249" s="59"/>
      <c r="KLO249" s="59"/>
      <c r="KLP249" s="59"/>
      <c r="KLQ249" s="59"/>
      <c r="KLR249" s="59"/>
      <c r="KLS249" s="59"/>
      <c r="KLT249" s="59"/>
      <c r="KLU249" s="59"/>
      <c r="KLZ249" s="59"/>
      <c r="KME249" s="59"/>
      <c r="KMW249" s="322"/>
      <c r="KMX249" s="59"/>
      <c r="KMY249" s="59"/>
      <c r="KMZ249" s="59"/>
      <c r="KNA249" s="59"/>
      <c r="KNB249" s="59"/>
      <c r="KNC249" s="59"/>
      <c r="KND249" s="59"/>
      <c r="KNE249" s="59"/>
      <c r="KNF249" s="59"/>
      <c r="KNG249" s="59"/>
      <c r="KNL249" s="59"/>
      <c r="KNQ249" s="59"/>
      <c r="KOI249" s="322"/>
      <c r="KOJ249" s="59"/>
      <c r="KOK249" s="59"/>
      <c r="KOL249" s="59"/>
      <c r="KOM249" s="59"/>
      <c r="KON249" s="59"/>
      <c r="KOO249" s="59"/>
      <c r="KOP249" s="59"/>
      <c r="KOQ249" s="59"/>
      <c r="KOR249" s="59"/>
      <c r="KOS249" s="59"/>
      <c r="KOX249" s="59"/>
      <c r="KPC249" s="59"/>
      <c r="KPU249" s="322"/>
      <c r="KPV249" s="59"/>
      <c r="KPW249" s="59"/>
      <c r="KPX249" s="59"/>
      <c r="KPY249" s="59"/>
      <c r="KPZ249" s="59"/>
      <c r="KQA249" s="59"/>
      <c r="KQB249" s="59"/>
      <c r="KQC249" s="59"/>
      <c r="KQD249" s="59"/>
      <c r="KQE249" s="59"/>
      <c r="KQJ249" s="59"/>
      <c r="KQO249" s="59"/>
      <c r="KRG249" s="322"/>
      <c r="KRH249" s="59"/>
      <c r="KRI249" s="59"/>
      <c r="KRJ249" s="59"/>
      <c r="KRK249" s="59"/>
      <c r="KRL249" s="59"/>
      <c r="KRM249" s="59"/>
      <c r="KRN249" s="59"/>
      <c r="KRO249" s="59"/>
      <c r="KRP249" s="59"/>
      <c r="KRQ249" s="59"/>
      <c r="KRV249" s="59"/>
      <c r="KSA249" s="59"/>
      <c r="KSS249" s="322"/>
      <c r="KST249" s="59"/>
      <c r="KSU249" s="59"/>
      <c r="KSV249" s="59"/>
      <c r="KSW249" s="59"/>
      <c r="KSX249" s="59"/>
      <c r="KSY249" s="59"/>
      <c r="KSZ249" s="59"/>
      <c r="KTA249" s="59"/>
      <c r="KTB249" s="59"/>
      <c r="KTC249" s="59"/>
      <c r="KTH249" s="59"/>
      <c r="KTM249" s="59"/>
      <c r="KUE249" s="322"/>
      <c r="KUF249" s="59"/>
      <c r="KUG249" s="59"/>
      <c r="KUH249" s="59"/>
      <c r="KUI249" s="59"/>
      <c r="KUJ249" s="59"/>
      <c r="KUK249" s="59"/>
      <c r="KUL249" s="59"/>
      <c r="KUM249" s="59"/>
      <c r="KUN249" s="59"/>
      <c r="KUO249" s="59"/>
      <c r="KUT249" s="59"/>
      <c r="KUY249" s="59"/>
      <c r="KVQ249" s="322"/>
      <c r="KVR249" s="59"/>
      <c r="KVS249" s="59"/>
      <c r="KVT249" s="59"/>
      <c r="KVU249" s="59"/>
      <c r="KVV249" s="59"/>
      <c r="KVW249" s="59"/>
      <c r="KVX249" s="59"/>
      <c r="KVY249" s="59"/>
      <c r="KVZ249" s="59"/>
      <c r="KWA249" s="59"/>
      <c r="KWF249" s="59"/>
      <c r="KWK249" s="59"/>
      <c r="KXC249" s="322"/>
      <c r="KXD249" s="59"/>
      <c r="KXE249" s="59"/>
      <c r="KXF249" s="59"/>
      <c r="KXG249" s="59"/>
      <c r="KXH249" s="59"/>
      <c r="KXI249" s="59"/>
      <c r="KXJ249" s="59"/>
      <c r="KXK249" s="59"/>
      <c r="KXL249" s="59"/>
      <c r="KXM249" s="59"/>
      <c r="KXR249" s="59"/>
      <c r="KXW249" s="59"/>
      <c r="KYO249" s="322"/>
      <c r="KYP249" s="59"/>
      <c r="KYQ249" s="59"/>
      <c r="KYR249" s="59"/>
      <c r="KYS249" s="59"/>
      <c r="KYT249" s="59"/>
      <c r="KYU249" s="59"/>
      <c r="KYV249" s="59"/>
      <c r="KYW249" s="59"/>
      <c r="KYX249" s="59"/>
      <c r="KYY249" s="59"/>
      <c r="KZD249" s="59"/>
      <c r="KZI249" s="59"/>
      <c r="LAA249" s="322"/>
      <c r="LAB249" s="59"/>
      <c r="LAC249" s="59"/>
      <c r="LAD249" s="59"/>
      <c r="LAE249" s="59"/>
      <c r="LAF249" s="59"/>
      <c r="LAG249" s="59"/>
      <c r="LAH249" s="59"/>
      <c r="LAI249" s="59"/>
      <c r="LAJ249" s="59"/>
      <c r="LAK249" s="59"/>
      <c r="LAP249" s="59"/>
      <c r="LAU249" s="59"/>
      <c r="LBM249" s="322"/>
      <c r="LBN249" s="59"/>
      <c r="LBO249" s="59"/>
      <c r="LBP249" s="59"/>
      <c r="LBQ249" s="59"/>
      <c r="LBR249" s="59"/>
      <c r="LBS249" s="59"/>
      <c r="LBT249" s="59"/>
      <c r="LBU249" s="59"/>
      <c r="LBV249" s="59"/>
      <c r="LBW249" s="59"/>
      <c r="LCB249" s="59"/>
      <c r="LCG249" s="59"/>
      <c r="LCY249" s="322"/>
      <c r="LCZ249" s="59"/>
      <c r="LDA249" s="59"/>
      <c r="LDB249" s="59"/>
      <c r="LDC249" s="59"/>
      <c r="LDD249" s="59"/>
      <c r="LDE249" s="59"/>
      <c r="LDF249" s="59"/>
      <c r="LDG249" s="59"/>
      <c r="LDH249" s="59"/>
      <c r="LDI249" s="59"/>
      <c r="LDN249" s="59"/>
      <c r="LDS249" s="59"/>
      <c r="LEK249" s="322"/>
      <c r="LEL249" s="59"/>
      <c r="LEM249" s="59"/>
      <c r="LEN249" s="59"/>
      <c r="LEO249" s="59"/>
      <c r="LEP249" s="59"/>
      <c r="LEQ249" s="59"/>
      <c r="LER249" s="59"/>
      <c r="LES249" s="59"/>
      <c r="LET249" s="59"/>
      <c r="LEU249" s="59"/>
      <c r="LEZ249" s="59"/>
      <c r="LFE249" s="59"/>
      <c r="LFW249" s="322"/>
      <c r="LFX249" s="59"/>
      <c r="LFY249" s="59"/>
      <c r="LFZ249" s="59"/>
      <c r="LGA249" s="59"/>
      <c r="LGB249" s="59"/>
      <c r="LGC249" s="59"/>
      <c r="LGD249" s="59"/>
      <c r="LGE249" s="59"/>
      <c r="LGF249" s="59"/>
      <c r="LGG249" s="59"/>
      <c r="LGL249" s="59"/>
      <c r="LGQ249" s="59"/>
      <c r="LHI249" s="322"/>
      <c r="LHJ249" s="59"/>
      <c r="LHK249" s="59"/>
      <c r="LHL249" s="59"/>
      <c r="LHM249" s="59"/>
      <c r="LHN249" s="59"/>
      <c r="LHO249" s="59"/>
      <c r="LHP249" s="59"/>
      <c r="LHQ249" s="59"/>
      <c r="LHR249" s="59"/>
      <c r="LHS249" s="59"/>
      <c r="LHX249" s="59"/>
      <c r="LIC249" s="59"/>
      <c r="LIU249" s="322"/>
      <c r="LIV249" s="59"/>
      <c r="LIW249" s="59"/>
      <c r="LIX249" s="59"/>
      <c r="LIY249" s="59"/>
      <c r="LIZ249" s="59"/>
      <c r="LJA249" s="59"/>
      <c r="LJB249" s="59"/>
      <c r="LJC249" s="59"/>
      <c r="LJD249" s="59"/>
      <c r="LJE249" s="59"/>
      <c r="LJJ249" s="59"/>
      <c r="LJO249" s="59"/>
      <c r="LKG249" s="322"/>
      <c r="LKH249" s="59"/>
      <c r="LKI249" s="59"/>
      <c r="LKJ249" s="59"/>
      <c r="LKK249" s="59"/>
      <c r="LKL249" s="59"/>
      <c r="LKM249" s="59"/>
      <c r="LKN249" s="59"/>
      <c r="LKO249" s="59"/>
      <c r="LKP249" s="59"/>
      <c r="LKQ249" s="59"/>
      <c r="LKV249" s="59"/>
      <c r="LLA249" s="59"/>
      <c r="LLS249" s="322"/>
      <c r="LLT249" s="59"/>
      <c r="LLU249" s="59"/>
      <c r="LLV249" s="59"/>
      <c r="LLW249" s="59"/>
      <c r="LLX249" s="59"/>
      <c r="LLY249" s="59"/>
      <c r="LLZ249" s="59"/>
      <c r="LMA249" s="59"/>
      <c r="LMB249" s="59"/>
      <c r="LMC249" s="59"/>
      <c r="LMH249" s="59"/>
      <c r="LMM249" s="59"/>
      <c r="LNE249" s="322"/>
      <c r="LNF249" s="59"/>
      <c r="LNG249" s="59"/>
      <c r="LNH249" s="59"/>
      <c r="LNI249" s="59"/>
      <c r="LNJ249" s="59"/>
      <c r="LNK249" s="59"/>
      <c r="LNL249" s="59"/>
      <c r="LNM249" s="59"/>
      <c r="LNN249" s="59"/>
      <c r="LNO249" s="59"/>
      <c r="LNT249" s="59"/>
      <c r="LNY249" s="59"/>
      <c r="LOQ249" s="322"/>
      <c r="LOR249" s="59"/>
      <c r="LOS249" s="59"/>
      <c r="LOT249" s="59"/>
      <c r="LOU249" s="59"/>
      <c r="LOV249" s="59"/>
      <c r="LOW249" s="59"/>
      <c r="LOX249" s="59"/>
      <c r="LOY249" s="59"/>
      <c r="LOZ249" s="59"/>
      <c r="LPA249" s="59"/>
      <c r="LPF249" s="59"/>
      <c r="LPK249" s="59"/>
      <c r="LQC249" s="322"/>
      <c r="LQD249" s="59"/>
      <c r="LQE249" s="59"/>
      <c r="LQF249" s="59"/>
      <c r="LQG249" s="59"/>
      <c r="LQH249" s="59"/>
      <c r="LQI249" s="59"/>
      <c r="LQJ249" s="59"/>
      <c r="LQK249" s="59"/>
      <c r="LQL249" s="59"/>
      <c r="LQM249" s="59"/>
      <c r="LQR249" s="59"/>
      <c r="LQW249" s="59"/>
      <c r="LRO249" s="322"/>
      <c r="LRP249" s="59"/>
      <c r="LRQ249" s="59"/>
      <c r="LRR249" s="59"/>
      <c r="LRS249" s="59"/>
      <c r="LRT249" s="59"/>
      <c r="LRU249" s="59"/>
      <c r="LRV249" s="59"/>
      <c r="LRW249" s="59"/>
      <c r="LRX249" s="59"/>
      <c r="LRY249" s="59"/>
      <c r="LSD249" s="59"/>
      <c r="LSI249" s="59"/>
      <c r="LTA249" s="322"/>
      <c r="LTB249" s="59"/>
      <c r="LTC249" s="59"/>
      <c r="LTD249" s="59"/>
      <c r="LTE249" s="59"/>
      <c r="LTF249" s="59"/>
      <c r="LTG249" s="59"/>
      <c r="LTH249" s="59"/>
      <c r="LTI249" s="59"/>
      <c r="LTJ249" s="59"/>
      <c r="LTK249" s="59"/>
      <c r="LTP249" s="59"/>
      <c r="LTU249" s="59"/>
      <c r="LUM249" s="322"/>
      <c r="LUN249" s="59"/>
      <c r="LUO249" s="59"/>
      <c r="LUP249" s="59"/>
      <c r="LUQ249" s="59"/>
      <c r="LUR249" s="59"/>
      <c r="LUS249" s="59"/>
      <c r="LUT249" s="59"/>
      <c r="LUU249" s="59"/>
      <c r="LUV249" s="59"/>
      <c r="LUW249" s="59"/>
      <c r="LVB249" s="59"/>
      <c r="LVG249" s="59"/>
      <c r="LVY249" s="322"/>
      <c r="LVZ249" s="59"/>
      <c r="LWA249" s="59"/>
      <c r="LWB249" s="59"/>
      <c r="LWC249" s="59"/>
      <c r="LWD249" s="59"/>
      <c r="LWE249" s="59"/>
      <c r="LWF249" s="59"/>
      <c r="LWG249" s="59"/>
      <c r="LWH249" s="59"/>
      <c r="LWI249" s="59"/>
      <c r="LWN249" s="59"/>
      <c r="LWS249" s="59"/>
      <c r="LXK249" s="322"/>
      <c r="LXL249" s="59"/>
      <c r="LXM249" s="59"/>
      <c r="LXN249" s="59"/>
      <c r="LXO249" s="59"/>
      <c r="LXP249" s="59"/>
      <c r="LXQ249" s="59"/>
      <c r="LXR249" s="59"/>
      <c r="LXS249" s="59"/>
      <c r="LXT249" s="59"/>
      <c r="LXU249" s="59"/>
      <c r="LXZ249" s="59"/>
      <c r="LYE249" s="59"/>
      <c r="LYW249" s="322"/>
      <c r="LYX249" s="59"/>
      <c r="LYY249" s="59"/>
      <c r="LYZ249" s="59"/>
      <c r="LZA249" s="59"/>
      <c r="LZB249" s="59"/>
      <c r="LZC249" s="59"/>
      <c r="LZD249" s="59"/>
      <c r="LZE249" s="59"/>
      <c r="LZF249" s="59"/>
      <c r="LZG249" s="59"/>
      <c r="LZL249" s="59"/>
      <c r="LZQ249" s="59"/>
      <c r="MAI249" s="322"/>
      <c r="MAJ249" s="59"/>
      <c r="MAK249" s="59"/>
      <c r="MAL249" s="59"/>
      <c r="MAM249" s="59"/>
      <c r="MAN249" s="59"/>
      <c r="MAO249" s="59"/>
      <c r="MAP249" s="59"/>
      <c r="MAQ249" s="59"/>
      <c r="MAR249" s="59"/>
      <c r="MAS249" s="59"/>
      <c r="MAX249" s="59"/>
      <c r="MBC249" s="59"/>
      <c r="MBU249" s="322"/>
      <c r="MBV249" s="59"/>
      <c r="MBW249" s="59"/>
      <c r="MBX249" s="59"/>
      <c r="MBY249" s="59"/>
      <c r="MBZ249" s="59"/>
      <c r="MCA249" s="59"/>
      <c r="MCB249" s="59"/>
      <c r="MCC249" s="59"/>
      <c r="MCD249" s="59"/>
      <c r="MCE249" s="59"/>
      <c r="MCJ249" s="59"/>
      <c r="MCO249" s="59"/>
      <c r="MDG249" s="322"/>
      <c r="MDH249" s="59"/>
      <c r="MDI249" s="59"/>
      <c r="MDJ249" s="59"/>
      <c r="MDK249" s="59"/>
      <c r="MDL249" s="59"/>
      <c r="MDM249" s="59"/>
      <c r="MDN249" s="59"/>
      <c r="MDO249" s="59"/>
      <c r="MDP249" s="59"/>
      <c r="MDQ249" s="59"/>
      <c r="MDV249" s="59"/>
      <c r="MEA249" s="59"/>
      <c r="MES249" s="322"/>
      <c r="MET249" s="59"/>
      <c r="MEU249" s="59"/>
      <c r="MEV249" s="59"/>
      <c r="MEW249" s="59"/>
      <c r="MEX249" s="59"/>
      <c r="MEY249" s="59"/>
      <c r="MEZ249" s="59"/>
      <c r="MFA249" s="59"/>
      <c r="MFB249" s="59"/>
      <c r="MFC249" s="59"/>
      <c r="MFH249" s="59"/>
      <c r="MFM249" s="59"/>
      <c r="MGE249" s="322"/>
      <c r="MGF249" s="59"/>
      <c r="MGG249" s="59"/>
      <c r="MGH249" s="59"/>
      <c r="MGI249" s="59"/>
      <c r="MGJ249" s="59"/>
      <c r="MGK249" s="59"/>
      <c r="MGL249" s="59"/>
      <c r="MGM249" s="59"/>
      <c r="MGN249" s="59"/>
      <c r="MGO249" s="59"/>
      <c r="MGT249" s="59"/>
      <c r="MGY249" s="59"/>
      <c r="MHQ249" s="322"/>
      <c r="MHR249" s="59"/>
      <c r="MHS249" s="59"/>
      <c r="MHT249" s="59"/>
      <c r="MHU249" s="59"/>
      <c r="MHV249" s="59"/>
      <c r="MHW249" s="59"/>
      <c r="MHX249" s="59"/>
      <c r="MHY249" s="59"/>
      <c r="MHZ249" s="59"/>
      <c r="MIA249" s="59"/>
      <c r="MIF249" s="59"/>
      <c r="MIK249" s="59"/>
      <c r="MJC249" s="322"/>
      <c r="MJD249" s="59"/>
      <c r="MJE249" s="59"/>
      <c r="MJF249" s="59"/>
      <c r="MJG249" s="59"/>
      <c r="MJH249" s="59"/>
      <c r="MJI249" s="59"/>
      <c r="MJJ249" s="59"/>
      <c r="MJK249" s="59"/>
      <c r="MJL249" s="59"/>
      <c r="MJM249" s="59"/>
      <c r="MJR249" s="59"/>
      <c r="MJW249" s="59"/>
      <c r="MKO249" s="322"/>
      <c r="MKP249" s="59"/>
      <c r="MKQ249" s="59"/>
      <c r="MKR249" s="59"/>
      <c r="MKS249" s="59"/>
      <c r="MKT249" s="59"/>
      <c r="MKU249" s="59"/>
      <c r="MKV249" s="59"/>
      <c r="MKW249" s="59"/>
      <c r="MKX249" s="59"/>
      <c r="MKY249" s="59"/>
      <c r="MLD249" s="59"/>
      <c r="MLI249" s="59"/>
      <c r="MMA249" s="322"/>
      <c r="MMB249" s="59"/>
      <c r="MMC249" s="59"/>
      <c r="MMD249" s="59"/>
      <c r="MME249" s="59"/>
      <c r="MMF249" s="59"/>
      <c r="MMG249" s="59"/>
      <c r="MMH249" s="59"/>
      <c r="MMI249" s="59"/>
      <c r="MMJ249" s="59"/>
      <c r="MMK249" s="59"/>
      <c r="MMP249" s="59"/>
      <c r="MMU249" s="59"/>
      <c r="MNM249" s="322"/>
      <c r="MNN249" s="59"/>
      <c r="MNO249" s="59"/>
      <c r="MNP249" s="59"/>
      <c r="MNQ249" s="59"/>
      <c r="MNR249" s="59"/>
      <c r="MNS249" s="59"/>
      <c r="MNT249" s="59"/>
      <c r="MNU249" s="59"/>
      <c r="MNV249" s="59"/>
      <c r="MNW249" s="59"/>
      <c r="MOB249" s="59"/>
      <c r="MOG249" s="59"/>
      <c r="MOY249" s="322"/>
      <c r="MOZ249" s="59"/>
      <c r="MPA249" s="59"/>
      <c r="MPB249" s="59"/>
      <c r="MPC249" s="59"/>
      <c r="MPD249" s="59"/>
      <c r="MPE249" s="59"/>
      <c r="MPF249" s="59"/>
      <c r="MPG249" s="59"/>
      <c r="MPH249" s="59"/>
      <c r="MPI249" s="59"/>
      <c r="MPN249" s="59"/>
      <c r="MPS249" s="59"/>
      <c r="MQK249" s="322"/>
      <c r="MQL249" s="59"/>
      <c r="MQM249" s="59"/>
      <c r="MQN249" s="59"/>
      <c r="MQO249" s="59"/>
      <c r="MQP249" s="59"/>
      <c r="MQQ249" s="59"/>
      <c r="MQR249" s="59"/>
      <c r="MQS249" s="59"/>
      <c r="MQT249" s="59"/>
      <c r="MQU249" s="59"/>
      <c r="MQZ249" s="59"/>
      <c r="MRE249" s="59"/>
      <c r="MRW249" s="322"/>
      <c r="MRX249" s="59"/>
      <c r="MRY249" s="59"/>
      <c r="MRZ249" s="59"/>
      <c r="MSA249" s="59"/>
      <c r="MSB249" s="59"/>
      <c r="MSC249" s="59"/>
      <c r="MSD249" s="59"/>
      <c r="MSE249" s="59"/>
      <c r="MSF249" s="59"/>
      <c r="MSG249" s="59"/>
      <c r="MSL249" s="59"/>
      <c r="MSQ249" s="59"/>
      <c r="MTI249" s="322"/>
      <c r="MTJ249" s="59"/>
      <c r="MTK249" s="59"/>
      <c r="MTL249" s="59"/>
      <c r="MTM249" s="59"/>
      <c r="MTN249" s="59"/>
      <c r="MTO249" s="59"/>
      <c r="MTP249" s="59"/>
      <c r="MTQ249" s="59"/>
      <c r="MTR249" s="59"/>
      <c r="MTS249" s="59"/>
      <c r="MTX249" s="59"/>
      <c r="MUC249" s="59"/>
      <c r="MUU249" s="322"/>
      <c r="MUV249" s="59"/>
      <c r="MUW249" s="59"/>
      <c r="MUX249" s="59"/>
      <c r="MUY249" s="59"/>
      <c r="MUZ249" s="59"/>
      <c r="MVA249" s="59"/>
      <c r="MVB249" s="59"/>
      <c r="MVC249" s="59"/>
      <c r="MVD249" s="59"/>
      <c r="MVE249" s="59"/>
      <c r="MVJ249" s="59"/>
      <c r="MVO249" s="59"/>
      <c r="MWG249" s="322"/>
      <c r="MWH249" s="59"/>
      <c r="MWI249" s="59"/>
      <c r="MWJ249" s="59"/>
      <c r="MWK249" s="59"/>
      <c r="MWL249" s="59"/>
      <c r="MWM249" s="59"/>
      <c r="MWN249" s="59"/>
      <c r="MWO249" s="59"/>
      <c r="MWP249" s="59"/>
      <c r="MWQ249" s="59"/>
      <c r="MWV249" s="59"/>
      <c r="MXA249" s="59"/>
      <c r="MXS249" s="322"/>
      <c r="MXT249" s="59"/>
      <c r="MXU249" s="59"/>
      <c r="MXV249" s="59"/>
      <c r="MXW249" s="59"/>
      <c r="MXX249" s="59"/>
      <c r="MXY249" s="59"/>
      <c r="MXZ249" s="59"/>
      <c r="MYA249" s="59"/>
      <c r="MYB249" s="59"/>
      <c r="MYC249" s="59"/>
      <c r="MYH249" s="59"/>
      <c r="MYM249" s="59"/>
      <c r="MZE249" s="322"/>
      <c r="MZF249" s="59"/>
      <c r="MZG249" s="59"/>
      <c r="MZH249" s="59"/>
      <c r="MZI249" s="59"/>
      <c r="MZJ249" s="59"/>
      <c r="MZK249" s="59"/>
      <c r="MZL249" s="59"/>
      <c r="MZM249" s="59"/>
      <c r="MZN249" s="59"/>
      <c r="MZO249" s="59"/>
      <c r="MZT249" s="59"/>
      <c r="MZY249" s="59"/>
      <c r="NAQ249" s="322"/>
      <c r="NAR249" s="59"/>
      <c r="NAS249" s="59"/>
      <c r="NAT249" s="59"/>
      <c r="NAU249" s="59"/>
      <c r="NAV249" s="59"/>
      <c r="NAW249" s="59"/>
      <c r="NAX249" s="59"/>
      <c r="NAY249" s="59"/>
      <c r="NAZ249" s="59"/>
      <c r="NBA249" s="59"/>
      <c r="NBF249" s="59"/>
      <c r="NBK249" s="59"/>
      <c r="NCC249" s="322"/>
      <c r="NCD249" s="59"/>
      <c r="NCE249" s="59"/>
      <c r="NCF249" s="59"/>
      <c r="NCG249" s="59"/>
      <c r="NCH249" s="59"/>
      <c r="NCI249" s="59"/>
      <c r="NCJ249" s="59"/>
      <c r="NCK249" s="59"/>
      <c r="NCL249" s="59"/>
      <c r="NCM249" s="59"/>
      <c r="NCR249" s="59"/>
      <c r="NCW249" s="59"/>
      <c r="NDO249" s="322"/>
      <c r="NDP249" s="59"/>
      <c r="NDQ249" s="59"/>
      <c r="NDR249" s="59"/>
      <c r="NDS249" s="59"/>
      <c r="NDT249" s="59"/>
      <c r="NDU249" s="59"/>
      <c r="NDV249" s="59"/>
      <c r="NDW249" s="59"/>
      <c r="NDX249" s="59"/>
      <c r="NDY249" s="59"/>
      <c r="NED249" s="59"/>
      <c r="NEI249" s="59"/>
      <c r="NFA249" s="322"/>
      <c r="NFB249" s="59"/>
      <c r="NFC249" s="59"/>
      <c r="NFD249" s="59"/>
      <c r="NFE249" s="59"/>
      <c r="NFF249" s="59"/>
      <c r="NFG249" s="59"/>
      <c r="NFH249" s="59"/>
      <c r="NFI249" s="59"/>
      <c r="NFJ249" s="59"/>
      <c r="NFK249" s="59"/>
      <c r="NFP249" s="59"/>
      <c r="NFU249" s="59"/>
      <c r="NGM249" s="322"/>
      <c r="NGN249" s="59"/>
      <c r="NGO249" s="59"/>
      <c r="NGP249" s="59"/>
      <c r="NGQ249" s="59"/>
      <c r="NGR249" s="59"/>
      <c r="NGS249" s="59"/>
      <c r="NGT249" s="59"/>
      <c r="NGU249" s="59"/>
      <c r="NGV249" s="59"/>
      <c r="NGW249" s="59"/>
      <c r="NHB249" s="59"/>
      <c r="NHG249" s="59"/>
      <c r="NHY249" s="322"/>
      <c r="NHZ249" s="59"/>
      <c r="NIA249" s="59"/>
      <c r="NIB249" s="59"/>
      <c r="NIC249" s="59"/>
      <c r="NID249" s="59"/>
      <c r="NIE249" s="59"/>
      <c r="NIF249" s="59"/>
      <c r="NIG249" s="59"/>
      <c r="NIH249" s="59"/>
      <c r="NII249" s="59"/>
      <c r="NIN249" s="59"/>
      <c r="NIS249" s="59"/>
      <c r="NJK249" s="322"/>
      <c r="NJL249" s="59"/>
      <c r="NJM249" s="59"/>
      <c r="NJN249" s="59"/>
      <c r="NJO249" s="59"/>
      <c r="NJP249" s="59"/>
      <c r="NJQ249" s="59"/>
      <c r="NJR249" s="59"/>
      <c r="NJS249" s="59"/>
      <c r="NJT249" s="59"/>
      <c r="NJU249" s="59"/>
      <c r="NJZ249" s="59"/>
      <c r="NKE249" s="59"/>
      <c r="NKW249" s="322"/>
      <c r="NKX249" s="59"/>
      <c r="NKY249" s="59"/>
      <c r="NKZ249" s="59"/>
      <c r="NLA249" s="59"/>
      <c r="NLB249" s="59"/>
      <c r="NLC249" s="59"/>
      <c r="NLD249" s="59"/>
      <c r="NLE249" s="59"/>
      <c r="NLF249" s="59"/>
      <c r="NLG249" s="59"/>
      <c r="NLL249" s="59"/>
      <c r="NLQ249" s="59"/>
      <c r="NMI249" s="322"/>
      <c r="NMJ249" s="59"/>
      <c r="NMK249" s="59"/>
      <c r="NML249" s="59"/>
      <c r="NMM249" s="59"/>
      <c r="NMN249" s="59"/>
      <c r="NMO249" s="59"/>
      <c r="NMP249" s="59"/>
      <c r="NMQ249" s="59"/>
      <c r="NMR249" s="59"/>
      <c r="NMS249" s="59"/>
      <c r="NMX249" s="59"/>
      <c r="NNC249" s="59"/>
      <c r="NNU249" s="322"/>
      <c r="NNV249" s="59"/>
      <c r="NNW249" s="59"/>
      <c r="NNX249" s="59"/>
      <c r="NNY249" s="59"/>
      <c r="NNZ249" s="59"/>
      <c r="NOA249" s="59"/>
      <c r="NOB249" s="59"/>
      <c r="NOC249" s="59"/>
      <c r="NOD249" s="59"/>
      <c r="NOE249" s="59"/>
      <c r="NOJ249" s="59"/>
      <c r="NOO249" s="59"/>
      <c r="NPG249" s="322"/>
      <c r="NPH249" s="59"/>
      <c r="NPI249" s="59"/>
      <c r="NPJ249" s="59"/>
      <c r="NPK249" s="59"/>
      <c r="NPL249" s="59"/>
      <c r="NPM249" s="59"/>
      <c r="NPN249" s="59"/>
      <c r="NPO249" s="59"/>
      <c r="NPP249" s="59"/>
      <c r="NPQ249" s="59"/>
      <c r="NPV249" s="59"/>
      <c r="NQA249" s="59"/>
      <c r="NQS249" s="322"/>
      <c r="NQT249" s="59"/>
      <c r="NQU249" s="59"/>
      <c r="NQV249" s="59"/>
      <c r="NQW249" s="59"/>
      <c r="NQX249" s="59"/>
      <c r="NQY249" s="59"/>
      <c r="NQZ249" s="59"/>
      <c r="NRA249" s="59"/>
      <c r="NRB249" s="59"/>
      <c r="NRC249" s="59"/>
      <c r="NRH249" s="59"/>
      <c r="NRM249" s="59"/>
      <c r="NSE249" s="322"/>
      <c r="NSF249" s="59"/>
      <c r="NSG249" s="59"/>
      <c r="NSH249" s="59"/>
      <c r="NSI249" s="59"/>
      <c r="NSJ249" s="59"/>
      <c r="NSK249" s="59"/>
      <c r="NSL249" s="59"/>
      <c r="NSM249" s="59"/>
      <c r="NSN249" s="59"/>
      <c r="NSO249" s="59"/>
      <c r="NST249" s="59"/>
      <c r="NSY249" s="59"/>
      <c r="NTQ249" s="322"/>
      <c r="NTR249" s="59"/>
      <c r="NTS249" s="59"/>
      <c r="NTT249" s="59"/>
      <c r="NTU249" s="59"/>
      <c r="NTV249" s="59"/>
      <c r="NTW249" s="59"/>
      <c r="NTX249" s="59"/>
      <c r="NTY249" s="59"/>
      <c r="NTZ249" s="59"/>
      <c r="NUA249" s="59"/>
      <c r="NUF249" s="59"/>
      <c r="NUK249" s="59"/>
      <c r="NVC249" s="322"/>
      <c r="NVD249" s="59"/>
      <c r="NVE249" s="59"/>
      <c r="NVF249" s="59"/>
      <c r="NVG249" s="59"/>
      <c r="NVH249" s="59"/>
      <c r="NVI249" s="59"/>
      <c r="NVJ249" s="59"/>
      <c r="NVK249" s="59"/>
      <c r="NVL249" s="59"/>
      <c r="NVM249" s="59"/>
      <c r="NVR249" s="59"/>
      <c r="NVW249" s="59"/>
      <c r="NWO249" s="322"/>
      <c r="NWP249" s="59"/>
      <c r="NWQ249" s="59"/>
      <c r="NWR249" s="59"/>
      <c r="NWS249" s="59"/>
      <c r="NWT249" s="59"/>
      <c r="NWU249" s="59"/>
      <c r="NWV249" s="59"/>
      <c r="NWW249" s="59"/>
      <c r="NWX249" s="59"/>
      <c r="NWY249" s="59"/>
      <c r="NXD249" s="59"/>
      <c r="NXI249" s="59"/>
      <c r="NYA249" s="322"/>
      <c r="NYB249" s="59"/>
      <c r="NYC249" s="59"/>
      <c r="NYD249" s="59"/>
      <c r="NYE249" s="59"/>
      <c r="NYF249" s="59"/>
      <c r="NYG249" s="59"/>
      <c r="NYH249" s="59"/>
      <c r="NYI249" s="59"/>
      <c r="NYJ249" s="59"/>
      <c r="NYK249" s="59"/>
      <c r="NYP249" s="59"/>
      <c r="NYU249" s="59"/>
      <c r="NZM249" s="322"/>
      <c r="NZN249" s="59"/>
      <c r="NZO249" s="59"/>
      <c r="NZP249" s="59"/>
      <c r="NZQ249" s="59"/>
      <c r="NZR249" s="59"/>
      <c r="NZS249" s="59"/>
      <c r="NZT249" s="59"/>
      <c r="NZU249" s="59"/>
      <c r="NZV249" s="59"/>
      <c r="NZW249" s="59"/>
      <c r="OAB249" s="59"/>
      <c r="OAG249" s="59"/>
      <c r="OAY249" s="322"/>
      <c r="OAZ249" s="59"/>
      <c r="OBA249" s="59"/>
      <c r="OBB249" s="59"/>
      <c r="OBC249" s="59"/>
      <c r="OBD249" s="59"/>
      <c r="OBE249" s="59"/>
      <c r="OBF249" s="59"/>
      <c r="OBG249" s="59"/>
      <c r="OBH249" s="59"/>
      <c r="OBI249" s="59"/>
      <c r="OBN249" s="59"/>
      <c r="OBS249" s="59"/>
      <c r="OCK249" s="322"/>
      <c r="OCL249" s="59"/>
      <c r="OCM249" s="59"/>
      <c r="OCN249" s="59"/>
      <c r="OCO249" s="59"/>
      <c r="OCP249" s="59"/>
      <c r="OCQ249" s="59"/>
      <c r="OCR249" s="59"/>
      <c r="OCS249" s="59"/>
      <c r="OCT249" s="59"/>
      <c r="OCU249" s="59"/>
      <c r="OCZ249" s="59"/>
      <c r="ODE249" s="59"/>
      <c r="ODW249" s="322"/>
      <c r="ODX249" s="59"/>
      <c r="ODY249" s="59"/>
      <c r="ODZ249" s="59"/>
      <c r="OEA249" s="59"/>
      <c r="OEB249" s="59"/>
      <c r="OEC249" s="59"/>
      <c r="OED249" s="59"/>
      <c r="OEE249" s="59"/>
      <c r="OEF249" s="59"/>
      <c r="OEG249" s="59"/>
      <c r="OEL249" s="59"/>
      <c r="OEQ249" s="59"/>
      <c r="OFI249" s="322"/>
      <c r="OFJ249" s="59"/>
      <c r="OFK249" s="59"/>
      <c r="OFL249" s="59"/>
      <c r="OFM249" s="59"/>
      <c r="OFN249" s="59"/>
      <c r="OFO249" s="59"/>
      <c r="OFP249" s="59"/>
      <c r="OFQ249" s="59"/>
      <c r="OFR249" s="59"/>
      <c r="OFS249" s="59"/>
      <c r="OFX249" s="59"/>
      <c r="OGC249" s="59"/>
      <c r="OGU249" s="322"/>
      <c r="OGV249" s="59"/>
      <c r="OGW249" s="59"/>
      <c r="OGX249" s="59"/>
      <c r="OGY249" s="59"/>
      <c r="OGZ249" s="59"/>
      <c r="OHA249" s="59"/>
      <c r="OHB249" s="59"/>
      <c r="OHC249" s="59"/>
      <c r="OHD249" s="59"/>
      <c r="OHE249" s="59"/>
      <c r="OHJ249" s="59"/>
      <c r="OHO249" s="59"/>
      <c r="OIG249" s="322"/>
      <c r="OIH249" s="59"/>
      <c r="OII249" s="59"/>
      <c r="OIJ249" s="59"/>
      <c r="OIK249" s="59"/>
      <c r="OIL249" s="59"/>
      <c r="OIM249" s="59"/>
      <c r="OIN249" s="59"/>
      <c r="OIO249" s="59"/>
      <c r="OIP249" s="59"/>
      <c r="OIQ249" s="59"/>
      <c r="OIV249" s="59"/>
      <c r="OJA249" s="59"/>
      <c r="OJS249" s="322"/>
      <c r="OJT249" s="59"/>
      <c r="OJU249" s="59"/>
      <c r="OJV249" s="59"/>
      <c r="OJW249" s="59"/>
      <c r="OJX249" s="59"/>
      <c r="OJY249" s="59"/>
      <c r="OJZ249" s="59"/>
      <c r="OKA249" s="59"/>
      <c r="OKB249" s="59"/>
      <c r="OKC249" s="59"/>
      <c r="OKH249" s="59"/>
      <c r="OKM249" s="59"/>
      <c r="OLE249" s="322"/>
      <c r="OLF249" s="59"/>
      <c r="OLG249" s="59"/>
      <c r="OLH249" s="59"/>
      <c r="OLI249" s="59"/>
      <c r="OLJ249" s="59"/>
      <c r="OLK249" s="59"/>
      <c r="OLL249" s="59"/>
      <c r="OLM249" s="59"/>
      <c r="OLN249" s="59"/>
      <c r="OLO249" s="59"/>
      <c r="OLT249" s="59"/>
      <c r="OLY249" s="59"/>
      <c r="OMQ249" s="322"/>
      <c r="OMR249" s="59"/>
      <c r="OMS249" s="59"/>
      <c r="OMT249" s="59"/>
      <c r="OMU249" s="59"/>
      <c r="OMV249" s="59"/>
      <c r="OMW249" s="59"/>
      <c r="OMX249" s="59"/>
      <c r="OMY249" s="59"/>
      <c r="OMZ249" s="59"/>
      <c r="ONA249" s="59"/>
      <c r="ONF249" s="59"/>
      <c r="ONK249" s="59"/>
      <c r="OOC249" s="322"/>
      <c r="OOD249" s="59"/>
      <c r="OOE249" s="59"/>
      <c r="OOF249" s="59"/>
      <c r="OOG249" s="59"/>
      <c r="OOH249" s="59"/>
      <c r="OOI249" s="59"/>
      <c r="OOJ249" s="59"/>
      <c r="OOK249" s="59"/>
      <c r="OOL249" s="59"/>
      <c r="OOM249" s="59"/>
      <c r="OOR249" s="59"/>
      <c r="OOW249" s="59"/>
      <c r="OPO249" s="322"/>
      <c r="OPP249" s="59"/>
      <c r="OPQ249" s="59"/>
      <c r="OPR249" s="59"/>
      <c r="OPS249" s="59"/>
      <c r="OPT249" s="59"/>
      <c r="OPU249" s="59"/>
      <c r="OPV249" s="59"/>
      <c r="OPW249" s="59"/>
      <c r="OPX249" s="59"/>
      <c r="OPY249" s="59"/>
      <c r="OQD249" s="59"/>
      <c r="OQI249" s="59"/>
      <c r="ORA249" s="322"/>
      <c r="ORB249" s="59"/>
      <c r="ORC249" s="59"/>
      <c r="ORD249" s="59"/>
      <c r="ORE249" s="59"/>
      <c r="ORF249" s="59"/>
      <c r="ORG249" s="59"/>
      <c r="ORH249" s="59"/>
      <c r="ORI249" s="59"/>
      <c r="ORJ249" s="59"/>
      <c r="ORK249" s="59"/>
      <c r="ORP249" s="59"/>
      <c r="ORU249" s="59"/>
      <c r="OSM249" s="322"/>
      <c r="OSN249" s="59"/>
      <c r="OSO249" s="59"/>
      <c r="OSP249" s="59"/>
      <c r="OSQ249" s="59"/>
      <c r="OSR249" s="59"/>
      <c r="OSS249" s="59"/>
      <c r="OST249" s="59"/>
      <c r="OSU249" s="59"/>
      <c r="OSV249" s="59"/>
      <c r="OSW249" s="59"/>
      <c r="OTB249" s="59"/>
      <c r="OTG249" s="59"/>
      <c r="OTY249" s="322"/>
      <c r="OTZ249" s="59"/>
      <c r="OUA249" s="59"/>
      <c r="OUB249" s="59"/>
      <c r="OUC249" s="59"/>
      <c r="OUD249" s="59"/>
      <c r="OUE249" s="59"/>
      <c r="OUF249" s="59"/>
      <c r="OUG249" s="59"/>
      <c r="OUH249" s="59"/>
      <c r="OUI249" s="59"/>
      <c r="OUN249" s="59"/>
      <c r="OUS249" s="59"/>
      <c r="OVK249" s="322"/>
      <c r="OVL249" s="59"/>
      <c r="OVM249" s="59"/>
      <c r="OVN249" s="59"/>
      <c r="OVO249" s="59"/>
      <c r="OVP249" s="59"/>
      <c r="OVQ249" s="59"/>
      <c r="OVR249" s="59"/>
      <c r="OVS249" s="59"/>
      <c r="OVT249" s="59"/>
      <c r="OVU249" s="59"/>
      <c r="OVZ249" s="59"/>
      <c r="OWE249" s="59"/>
      <c r="OWW249" s="322"/>
      <c r="OWX249" s="59"/>
      <c r="OWY249" s="59"/>
      <c r="OWZ249" s="59"/>
      <c r="OXA249" s="59"/>
      <c r="OXB249" s="59"/>
      <c r="OXC249" s="59"/>
      <c r="OXD249" s="59"/>
      <c r="OXE249" s="59"/>
      <c r="OXF249" s="59"/>
      <c r="OXG249" s="59"/>
      <c r="OXL249" s="59"/>
      <c r="OXQ249" s="59"/>
      <c r="OYI249" s="322"/>
      <c r="OYJ249" s="59"/>
      <c r="OYK249" s="59"/>
      <c r="OYL249" s="59"/>
      <c r="OYM249" s="59"/>
      <c r="OYN249" s="59"/>
      <c r="OYO249" s="59"/>
      <c r="OYP249" s="59"/>
      <c r="OYQ249" s="59"/>
      <c r="OYR249" s="59"/>
      <c r="OYS249" s="59"/>
      <c r="OYX249" s="59"/>
      <c r="OZC249" s="59"/>
      <c r="OZU249" s="322"/>
      <c r="OZV249" s="59"/>
      <c r="OZW249" s="59"/>
      <c r="OZX249" s="59"/>
      <c r="OZY249" s="59"/>
      <c r="OZZ249" s="59"/>
      <c r="PAA249" s="59"/>
      <c r="PAB249" s="59"/>
      <c r="PAC249" s="59"/>
      <c r="PAD249" s="59"/>
      <c r="PAE249" s="59"/>
      <c r="PAJ249" s="59"/>
      <c r="PAO249" s="59"/>
      <c r="PBG249" s="322"/>
      <c r="PBH249" s="59"/>
      <c r="PBI249" s="59"/>
      <c r="PBJ249" s="59"/>
      <c r="PBK249" s="59"/>
      <c r="PBL249" s="59"/>
      <c r="PBM249" s="59"/>
      <c r="PBN249" s="59"/>
      <c r="PBO249" s="59"/>
      <c r="PBP249" s="59"/>
      <c r="PBQ249" s="59"/>
      <c r="PBV249" s="59"/>
      <c r="PCA249" s="59"/>
      <c r="PCS249" s="322"/>
      <c r="PCT249" s="59"/>
      <c r="PCU249" s="59"/>
      <c r="PCV249" s="59"/>
      <c r="PCW249" s="59"/>
      <c r="PCX249" s="59"/>
      <c r="PCY249" s="59"/>
      <c r="PCZ249" s="59"/>
      <c r="PDA249" s="59"/>
      <c r="PDB249" s="59"/>
      <c r="PDC249" s="59"/>
      <c r="PDH249" s="59"/>
      <c r="PDM249" s="59"/>
      <c r="PEE249" s="322"/>
      <c r="PEF249" s="59"/>
      <c r="PEG249" s="59"/>
      <c r="PEH249" s="59"/>
      <c r="PEI249" s="59"/>
      <c r="PEJ249" s="59"/>
      <c r="PEK249" s="59"/>
      <c r="PEL249" s="59"/>
      <c r="PEM249" s="59"/>
      <c r="PEN249" s="59"/>
      <c r="PEO249" s="59"/>
      <c r="PET249" s="59"/>
      <c r="PEY249" s="59"/>
      <c r="PFQ249" s="322"/>
      <c r="PFR249" s="59"/>
      <c r="PFS249" s="59"/>
      <c r="PFT249" s="59"/>
      <c r="PFU249" s="59"/>
      <c r="PFV249" s="59"/>
      <c r="PFW249" s="59"/>
      <c r="PFX249" s="59"/>
      <c r="PFY249" s="59"/>
      <c r="PFZ249" s="59"/>
      <c r="PGA249" s="59"/>
      <c r="PGF249" s="59"/>
      <c r="PGK249" s="59"/>
      <c r="PHC249" s="322"/>
      <c r="PHD249" s="59"/>
      <c r="PHE249" s="59"/>
      <c r="PHF249" s="59"/>
      <c r="PHG249" s="59"/>
      <c r="PHH249" s="59"/>
      <c r="PHI249" s="59"/>
      <c r="PHJ249" s="59"/>
      <c r="PHK249" s="59"/>
      <c r="PHL249" s="59"/>
      <c r="PHM249" s="59"/>
      <c r="PHR249" s="59"/>
      <c r="PHW249" s="59"/>
      <c r="PIO249" s="322"/>
      <c r="PIP249" s="59"/>
      <c r="PIQ249" s="59"/>
      <c r="PIR249" s="59"/>
      <c r="PIS249" s="59"/>
      <c r="PIT249" s="59"/>
      <c r="PIU249" s="59"/>
      <c r="PIV249" s="59"/>
      <c r="PIW249" s="59"/>
      <c r="PIX249" s="59"/>
      <c r="PIY249" s="59"/>
      <c r="PJD249" s="59"/>
      <c r="PJI249" s="59"/>
      <c r="PKA249" s="322"/>
      <c r="PKB249" s="59"/>
      <c r="PKC249" s="59"/>
      <c r="PKD249" s="59"/>
      <c r="PKE249" s="59"/>
      <c r="PKF249" s="59"/>
      <c r="PKG249" s="59"/>
      <c r="PKH249" s="59"/>
      <c r="PKI249" s="59"/>
      <c r="PKJ249" s="59"/>
      <c r="PKK249" s="59"/>
      <c r="PKP249" s="59"/>
      <c r="PKU249" s="59"/>
      <c r="PLM249" s="322"/>
      <c r="PLN249" s="59"/>
      <c r="PLO249" s="59"/>
      <c r="PLP249" s="59"/>
      <c r="PLQ249" s="59"/>
      <c r="PLR249" s="59"/>
      <c r="PLS249" s="59"/>
      <c r="PLT249" s="59"/>
      <c r="PLU249" s="59"/>
      <c r="PLV249" s="59"/>
      <c r="PLW249" s="59"/>
      <c r="PMB249" s="59"/>
      <c r="PMG249" s="59"/>
      <c r="PMY249" s="322"/>
      <c r="PMZ249" s="59"/>
      <c r="PNA249" s="59"/>
      <c r="PNB249" s="59"/>
      <c r="PNC249" s="59"/>
      <c r="PND249" s="59"/>
      <c r="PNE249" s="59"/>
      <c r="PNF249" s="59"/>
      <c r="PNG249" s="59"/>
      <c r="PNH249" s="59"/>
      <c r="PNI249" s="59"/>
      <c r="PNN249" s="59"/>
      <c r="PNS249" s="59"/>
      <c r="POK249" s="322"/>
      <c r="POL249" s="59"/>
      <c r="POM249" s="59"/>
      <c r="PON249" s="59"/>
      <c r="POO249" s="59"/>
      <c r="POP249" s="59"/>
      <c r="POQ249" s="59"/>
      <c r="POR249" s="59"/>
      <c r="POS249" s="59"/>
      <c r="POT249" s="59"/>
      <c r="POU249" s="59"/>
      <c r="POZ249" s="59"/>
      <c r="PPE249" s="59"/>
      <c r="PPW249" s="322"/>
      <c r="PPX249" s="59"/>
      <c r="PPY249" s="59"/>
      <c r="PPZ249" s="59"/>
      <c r="PQA249" s="59"/>
      <c r="PQB249" s="59"/>
      <c r="PQC249" s="59"/>
      <c r="PQD249" s="59"/>
      <c r="PQE249" s="59"/>
      <c r="PQF249" s="59"/>
      <c r="PQG249" s="59"/>
      <c r="PQL249" s="59"/>
      <c r="PQQ249" s="59"/>
      <c r="PRI249" s="322"/>
      <c r="PRJ249" s="59"/>
      <c r="PRK249" s="59"/>
      <c r="PRL249" s="59"/>
      <c r="PRM249" s="59"/>
      <c r="PRN249" s="59"/>
      <c r="PRO249" s="59"/>
      <c r="PRP249" s="59"/>
      <c r="PRQ249" s="59"/>
      <c r="PRR249" s="59"/>
      <c r="PRS249" s="59"/>
      <c r="PRX249" s="59"/>
      <c r="PSC249" s="59"/>
      <c r="PSU249" s="322"/>
      <c r="PSV249" s="59"/>
      <c r="PSW249" s="59"/>
      <c r="PSX249" s="59"/>
      <c r="PSY249" s="59"/>
      <c r="PSZ249" s="59"/>
      <c r="PTA249" s="59"/>
      <c r="PTB249" s="59"/>
      <c r="PTC249" s="59"/>
      <c r="PTD249" s="59"/>
      <c r="PTE249" s="59"/>
      <c r="PTJ249" s="59"/>
      <c r="PTO249" s="59"/>
      <c r="PUG249" s="322"/>
      <c r="PUH249" s="59"/>
      <c r="PUI249" s="59"/>
      <c r="PUJ249" s="59"/>
      <c r="PUK249" s="59"/>
      <c r="PUL249" s="59"/>
      <c r="PUM249" s="59"/>
      <c r="PUN249" s="59"/>
      <c r="PUO249" s="59"/>
      <c r="PUP249" s="59"/>
      <c r="PUQ249" s="59"/>
      <c r="PUV249" s="59"/>
      <c r="PVA249" s="59"/>
      <c r="PVS249" s="322"/>
      <c r="PVT249" s="59"/>
      <c r="PVU249" s="59"/>
      <c r="PVV249" s="59"/>
      <c r="PVW249" s="59"/>
      <c r="PVX249" s="59"/>
      <c r="PVY249" s="59"/>
      <c r="PVZ249" s="59"/>
      <c r="PWA249" s="59"/>
      <c r="PWB249" s="59"/>
      <c r="PWC249" s="59"/>
      <c r="PWH249" s="59"/>
      <c r="PWM249" s="59"/>
      <c r="PXE249" s="322"/>
      <c r="PXF249" s="59"/>
      <c r="PXG249" s="59"/>
      <c r="PXH249" s="59"/>
      <c r="PXI249" s="59"/>
      <c r="PXJ249" s="59"/>
      <c r="PXK249" s="59"/>
      <c r="PXL249" s="59"/>
      <c r="PXM249" s="59"/>
      <c r="PXN249" s="59"/>
      <c r="PXO249" s="59"/>
      <c r="PXT249" s="59"/>
      <c r="PXY249" s="59"/>
      <c r="PYQ249" s="322"/>
      <c r="PYR249" s="59"/>
      <c r="PYS249" s="59"/>
      <c r="PYT249" s="59"/>
      <c r="PYU249" s="59"/>
      <c r="PYV249" s="59"/>
      <c r="PYW249" s="59"/>
      <c r="PYX249" s="59"/>
      <c r="PYY249" s="59"/>
      <c r="PYZ249" s="59"/>
      <c r="PZA249" s="59"/>
      <c r="PZF249" s="59"/>
      <c r="PZK249" s="59"/>
      <c r="QAC249" s="322"/>
      <c r="QAD249" s="59"/>
      <c r="QAE249" s="59"/>
      <c r="QAF249" s="59"/>
      <c r="QAG249" s="59"/>
      <c r="QAH249" s="59"/>
      <c r="QAI249" s="59"/>
      <c r="QAJ249" s="59"/>
      <c r="QAK249" s="59"/>
      <c r="QAL249" s="59"/>
      <c r="QAM249" s="59"/>
      <c r="QAR249" s="59"/>
      <c r="QAW249" s="59"/>
      <c r="QBO249" s="322"/>
      <c r="QBP249" s="59"/>
      <c r="QBQ249" s="59"/>
      <c r="QBR249" s="59"/>
      <c r="QBS249" s="59"/>
      <c r="QBT249" s="59"/>
      <c r="QBU249" s="59"/>
      <c r="QBV249" s="59"/>
      <c r="QBW249" s="59"/>
      <c r="QBX249" s="59"/>
      <c r="QBY249" s="59"/>
      <c r="QCD249" s="59"/>
      <c r="QCI249" s="59"/>
      <c r="QDA249" s="322"/>
      <c r="QDB249" s="59"/>
      <c r="QDC249" s="59"/>
      <c r="QDD249" s="59"/>
      <c r="QDE249" s="59"/>
      <c r="QDF249" s="59"/>
      <c r="QDG249" s="59"/>
      <c r="QDH249" s="59"/>
      <c r="QDI249" s="59"/>
      <c r="QDJ249" s="59"/>
      <c r="QDK249" s="59"/>
      <c r="QDP249" s="59"/>
      <c r="QDU249" s="59"/>
      <c r="QEM249" s="322"/>
      <c r="QEN249" s="59"/>
      <c r="QEO249" s="59"/>
      <c r="QEP249" s="59"/>
      <c r="QEQ249" s="59"/>
      <c r="QER249" s="59"/>
      <c r="QES249" s="59"/>
      <c r="QET249" s="59"/>
      <c r="QEU249" s="59"/>
      <c r="QEV249" s="59"/>
      <c r="QEW249" s="59"/>
      <c r="QFB249" s="59"/>
      <c r="QFG249" s="59"/>
      <c r="QFY249" s="322"/>
      <c r="QFZ249" s="59"/>
      <c r="QGA249" s="59"/>
      <c r="QGB249" s="59"/>
      <c r="QGC249" s="59"/>
      <c r="QGD249" s="59"/>
      <c r="QGE249" s="59"/>
      <c r="QGF249" s="59"/>
      <c r="QGG249" s="59"/>
      <c r="QGH249" s="59"/>
      <c r="QGI249" s="59"/>
      <c r="QGN249" s="59"/>
      <c r="QGS249" s="59"/>
      <c r="QHK249" s="322"/>
      <c r="QHL249" s="59"/>
      <c r="QHM249" s="59"/>
      <c r="QHN249" s="59"/>
      <c r="QHO249" s="59"/>
      <c r="QHP249" s="59"/>
      <c r="QHQ249" s="59"/>
      <c r="QHR249" s="59"/>
      <c r="QHS249" s="59"/>
      <c r="QHT249" s="59"/>
      <c r="QHU249" s="59"/>
      <c r="QHZ249" s="59"/>
      <c r="QIE249" s="59"/>
      <c r="QIW249" s="322"/>
      <c r="QIX249" s="59"/>
      <c r="QIY249" s="59"/>
      <c r="QIZ249" s="59"/>
      <c r="QJA249" s="59"/>
      <c r="QJB249" s="59"/>
      <c r="QJC249" s="59"/>
      <c r="QJD249" s="59"/>
      <c r="QJE249" s="59"/>
      <c r="QJF249" s="59"/>
      <c r="QJG249" s="59"/>
      <c r="QJL249" s="59"/>
      <c r="QJQ249" s="59"/>
      <c r="QKI249" s="322"/>
      <c r="QKJ249" s="59"/>
      <c r="QKK249" s="59"/>
      <c r="QKL249" s="59"/>
      <c r="QKM249" s="59"/>
      <c r="QKN249" s="59"/>
      <c r="QKO249" s="59"/>
      <c r="QKP249" s="59"/>
      <c r="QKQ249" s="59"/>
      <c r="QKR249" s="59"/>
      <c r="QKS249" s="59"/>
      <c r="QKX249" s="59"/>
      <c r="QLC249" s="59"/>
      <c r="QLU249" s="322"/>
      <c r="QLV249" s="59"/>
      <c r="QLW249" s="59"/>
      <c r="QLX249" s="59"/>
      <c r="QLY249" s="59"/>
      <c r="QLZ249" s="59"/>
      <c r="QMA249" s="59"/>
      <c r="QMB249" s="59"/>
      <c r="QMC249" s="59"/>
      <c r="QMD249" s="59"/>
      <c r="QME249" s="59"/>
      <c r="QMJ249" s="59"/>
      <c r="QMO249" s="59"/>
      <c r="QNG249" s="322"/>
      <c r="QNH249" s="59"/>
      <c r="QNI249" s="59"/>
      <c r="QNJ249" s="59"/>
      <c r="QNK249" s="59"/>
      <c r="QNL249" s="59"/>
      <c r="QNM249" s="59"/>
      <c r="QNN249" s="59"/>
      <c r="QNO249" s="59"/>
      <c r="QNP249" s="59"/>
      <c r="QNQ249" s="59"/>
      <c r="QNV249" s="59"/>
      <c r="QOA249" s="59"/>
      <c r="QOS249" s="322"/>
      <c r="QOT249" s="59"/>
      <c r="QOU249" s="59"/>
      <c r="QOV249" s="59"/>
      <c r="QOW249" s="59"/>
      <c r="QOX249" s="59"/>
      <c r="QOY249" s="59"/>
      <c r="QOZ249" s="59"/>
      <c r="QPA249" s="59"/>
      <c r="QPB249" s="59"/>
      <c r="QPC249" s="59"/>
      <c r="QPH249" s="59"/>
      <c r="QPM249" s="59"/>
      <c r="QQE249" s="322"/>
      <c r="QQF249" s="59"/>
      <c r="QQG249" s="59"/>
      <c r="QQH249" s="59"/>
      <c r="QQI249" s="59"/>
      <c r="QQJ249" s="59"/>
      <c r="QQK249" s="59"/>
      <c r="QQL249" s="59"/>
      <c r="QQM249" s="59"/>
      <c r="QQN249" s="59"/>
      <c r="QQO249" s="59"/>
      <c r="QQT249" s="59"/>
      <c r="QQY249" s="59"/>
      <c r="QRQ249" s="322"/>
      <c r="QRR249" s="59"/>
      <c r="QRS249" s="59"/>
      <c r="QRT249" s="59"/>
      <c r="QRU249" s="59"/>
      <c r="QRV249" s="59"/>
      <c r="QRW249" s="59"/>
      <c r="QRX249" s="59"/>
      <c r="QRY249" s="59"/>
      <c r="QRZ249" s="59"/>
      <c r="QSA249" s="59"/>
      <c r="QSF249" s="59"/>
      <c r="QSK249" s="59"/>
      <c r="QTC249" s="322"/>
      <c r="QTD249" s="59"/>
      <c r="QTE249" s="59"/>
      <c r="QTF249" s="59"/>
      <c r="QTG249" s="59"/>
      <c r="QTH249" s="59"/>
      <c r="QTI249" s="59"/>
      <c r="QTJ249" s="59"/>
      <c r="QTK249" s="59"/>
      <c r="QTL249" s="59"/>
      <c r="QTM249" s="59"/>
      <c r="QTR249" s="59"/>
      <c r="QTW249" s="59"/>
      <c r="QUO249" s="322"/>
      <c r="QUP249" s="59"/>
      <c r="QUQ249" s="59"/>
      <c r="QUR249" s="59"/>
      <c r="QUS249" s="59"/>
      <c r="QUT249" s="59"/>
      <c r="QUU249" s="59"/>
      <c r="QUV249" s="59"/>
      <c r="QUW249" s="59"/>
      <c r="QUX249" s="59"/>
      <c r="QUY249" s="59"/>
      <c r="QVD249" s="59"/>
      <c r="QVI249" s="59"/>
      <c r="QWA249" s="322"/>
      <c r="QWB249" s="59"/>
      <c r="QWC249" s="59"/>
      <c r="QWD249" s="59"/>
      <c r="QWE249" s="59"/>
      <c r="QWF249" s="59"/>
      <c r="QWG249" s="59"/>
      <c r="QWH249" s="59"/>
      <c r="QWI249" s="59"/>
      <c r="QWJ249" s="59"/>
      <c r="QWK249" s="59"/>
      <c r="QWP249" s="59"/>
      <c r="QWU249" s="59"/>
      <c r="QXM249" s="322"/>
      <c r="QXN249" s="59"/>
      <c r="QXO249" s="59"/>
      <c r="QXP249" s="59"/>
      <c r="QXQ249" s="59"/>
      <c r="QXR249" s="59"/>
      <c r="QXS249" s="59"/>
      <c r="QXT249" s="59"/>
      <c r="QXU249" s="59"/>
      <c r="QXV249" s="59"/>
      <c r="QXW249" s="59"/>
      <c r="QYB249" s="59"/>
      <c r="QYG249" s="59"/>
      <c r="QYY249" s="322"/>
      <c r="QYZ249" s="59"/>
      <c r="QZA249" s="59"/>
      <c r="QZB249" s="59"/>
      <c r="QZC249" s="59"/>
      <c r="QZD249" s="59"/>
      <c r="QZE249" s="59"/>
      <c r="QZF249" s="59"/>
      <c r="QZG249" s="59"/>
      <c r="QZH249" s="59"/>
      <c r="QZI249" s="59"/>
      <c r="QZN249" s="59"/>
      <c r="QZS249" s="59"/>
      <c r="RAK249" s="322"/>
      <c r="RAL249" s="59"/>
      <c r="RAM249" s="59"/>
      <c r="RAN249" s="59"/>
      <c r="RAO249" s="59"/>
      <c r="RAP249" s="59"/>
      <c r="RAQ249" s="59"/>
      <c r="RAR249" s="59"/>
      <c r="RAS249" s="59"/>
      <c r="RAT249" s="59"/>
      <c r="RAU249" s="59"/>
      <c r="RAZ249" s="59"/>
      <c r="RBE249" s="59"/>
      <c r="RBW249" s="322"/>
      <c r="RBX249" s="59"/>
      <c r="RBY249" s="59"/>
      <c r="RBZ249" s="59"/>
      <c r="RCA249" s="59"/>
      <c r="RCB249" s="59"/>
      <c r="RCC249" s="59"/>
      <c r="RCD249" s="59"/>
      <c r="RCE249" s="59"/>
      <c r="RCF249" s="59"/>
      <c r="RCG249" s="59"/>
      <c r="RCL249" s="59"/>
      <c r="RCQ249" s="59"/>
      <c r="RDI249" s="322"/>
      <c r="RDJ249" s="59"/>
      <c r="RDK249" s="59"/>
      <c r="RDL249" s="59"/>
      <c r="RDM249" s="59"/>
      <c r="RDN249" s="59"/>
      <c r="RDO249" s="59"/>
      <c r="RDP249" s="59"/>
      <c r="RDQ249" s="59"/>
      <c r="RDR249" s="59"/>
      <c r="RDS249" s="59"/>
      <c r="RDX249" s="59"/>
      <c r="REC249" s="59"/>
      <c r="REU249" s="322"/>
      <c r="REV249" s="59"/>
      <c r="REW249" s="59"/>
      <c r="REX249" s="59"/>
      <c r="REY249" s="59"/>
      <c r="REZ249" s="59"/>
      <c r="RFA249" s="59"/>
      <c r="RFB249" s="59"/>
      <c r="RFC249" s="59"/>
      <c r="RFD249" s="59"/>
      <c r="RFE249" s="59"/>
      <c r="RFJ249" s="59"/>
      <c r="RFO249" s="59"/>
      <c r="RGG249" s="322"/>
      <c r="RGH249" s="59"/>
      <c r="RGI249" s="59"/>
      <c r="RGJ249" s="59"/>
      <c r="RGK249" s="59"/>
      <c r="RGL249" s="59"/>
      <c r="RGM249" s="59"/>
      <c r="RGN249" s="59"/>
      <c r="RGO249" s="59"/>
      <c r="RGP249" s="59"/>
      <c r="RGQ249" s="59"/>
      <c r="RGV249" s="59"/>
      <c r="RHA249" s="59"/>
      <c r="RHS249" s="322"/>
      <c r="RHT249" s="59"/>
      <c r="RHU249" s="59"/>
      <c r="RHV249" s="59"/>
      <c r="RHW249" s="59"/>
      <c r="RHX249" s="59"/>
      <c r="RHY249" s="59"/>
      <c r="RHZ249" s="59"/>
      <c r="RIA249" s="59"/>
      <c r="RIB249" s="59"/>
      <c r="RIC249" s="59"/>
      <c r="RIH249" s="59"/>
      <c r="RIM249" s="59"/>
      <c r="RJE249" s="322"/>
      <c r="RJF249" s="59"/>
      <c r="RJG249" s="59"/>
      <c r="RJH249" s="59"/>
      <c r="RJI249" s="59"/>
      <c r="RJJ249" s="59"/>
      <c r="RJK249" s="59"/>
      <c r="RJL249" s="59"/>
      <c r="RJM249" s="59"/>
      <c r="RJN249" s="59"/>
      <c r="RJO249" s="59"/>
      <c r="RJT249" s="59"/>
      <c r="RJY249" s="59"/>
      <c r="RKQ249" s="322"/>
      <c r="RKR249" s="59"/>
      <c r="RKS249" s="59"/>
      <c r="RKT249" s="59"/>
      <c r="RKU249" s="59"/>
      <c r="RKV249" s="59"/>
      <c r="RKW249" s="59"/>
      <c r="RKX249" s="59"/>
      <c r="RKY249" s="59"/>
      <c r="RKZ249" s="59"/>
      <c r="RLA249" s="59"/>
      <c r="RLF249" s="59"/>
      <c r="RLK249" s="59"/>
      <c r="RMC249" s="322"/>
      <c r="RMD249" s="59"/>
      <c r="RME249" s="59"/>
      <c r="RMF249" s="59"/>
      <c r="RMG249" s="59"/>
      <c r="RMH249" s="59"/>
      <c r="RMI249" s="59"/>
      <c r="RMJ249" s="59"/>
      <c r="RMK249" s="59"/>
      <c r="RML249" s="59"/>
      <c r="RMM249" s="59"/>
      <c r="RMR249" s="59"/>
      <c r="RMW249" s="59"/>
      <c r="RNO249" s="322"/>
      <c r="RNP249" s="59"/>
      <c r="RNQ249" s="59"/>
      <c r="RNR249" s="59"/>
      <c r="RNS249" s="59"/>
      <c r="RNT249" s="59"/>
      <c r="RNU249" s="59"/>
      <c r="RNV249" s="59"/>
      <c r="RNW249" s="59"/>
      <c r="RNX249" s="59"/>
      <c r="RNY249" s="59"/>
      <c r="ROD249" s="59"/>
      <c r="ROI249" s="59"/>
      <c r="RPA249" s="322"/>
      <c r="RPB249" s="59"/>
      <c r="RPC249" s="59"/>
      <c r="RPD249" s="59"/>
      <c r="RPE249" s="59"/>
      <c r="RPF249" s="59"/>
      <c r="RPG249" s="59"/>
      <c r="RPH249" s="59"/>
      <c r="RPI249" s="59"/>
      <c r="RPJ249" s="59"/>
      <c r="RPK249" s="59"/>
      <c r="RPP249" s="59"/>
      <c r="RPU249" s="59"/>
      <c r="RQM249" s="322"/>
      <c r="RQN249" s="59"/>
      <c r="RQO249" s="59"/>
      <c r="RQP249" s="59"/>
      <c r="RQQ249" s="59"/>
      <c r="RQR249" s="59"/>
      <c r="RQS249" s="59"/>
      <c r="RQT249" s="59"/>
      <c r="RQU249" s="59"/>
      <c r="RQV249" s="59"/>
      <c r="RQW249" s="59"/>
      <c r="RRB249" s="59"/>
      <c r="RRG249" s="59"/>
      <c r="RRY249" s="322"/>
      <c r="RRZ249" s="59"/>
      <c r="RSA249" s="59"/>
      <c r="RSB249" s="59"/>
      <c r="RSC249" s="59"/>
      <c r="RSD249" s="59"/>
      <c r="RSE249" s="59"/>
      <c r="RSF249" s="59"/>
      <c r="RSG249" s="59"/>
      <c r="RSH249" s="59"/>
      <c r="RSI249" s="59"/>
      <c r="RSN249" s="59"/>
      <c r="RSS249" s="59"/>
      <c r="RTK249" s="322"/>
      <c r="RTL249" s="59"/>
      <c r="RTM249" s="59"/>
      <c r="RTN249" s="59"/>
      <c r="RTO249" s="59"/>
      <c r="RTP249" s="59"/>
      <c r="RTQ249" s="59"/>
      <c r="RTR249" s="59"/>
      <c r="RTS249" s="59"/>
      <c r="RTT249" s="59"/>
      <c r="RTU249" s="59"/>
      <c r="RTZ249" s="59"/>
      <c r="RUE249" s="59"/>
      <c r="RUW249" s="322"/>
      <c r="RUX249" s="59"/>
      <c r="RUY249" s="59"/>
      <c r="RUZ249" s="59"/>
      <c r="RVA249" s="59"/>
      <c r="RVB249" s="59"/>
      <c r="RVC249" s="59"/>
      <c r="RVD249" s="59"/>
      <c r="RVE249" s="59"/>
      <c r="RVF249" s="59"/>
      <c r="RVG249" s="59"/>
      <c r="RVL249" s="59"/>
      <c r="RVQ249" s="59"/>
      <c r="RWI249" s="322"/>
      <c r="RWJ249" s="59"/>
      <c r="RWK249" s="59"/>
      <c r="RWL249" s="59"/>
      <c r="RWM249" s="59"/>
      <c r="RWN249" s="59"/>
      <c r="RWO249" s="59"/>
      <c r="RWP249" s="59"/>
      <c r="RWQ249" s="59"/>
      <c r="RWR249" s="59"/>
      <c r="RWS249" s="59"/>
      <c r="RWX249" s="59"/>
      <c r="RXC249" s="59"/>
      <c r="RXU249" s="322"/>
      <c r="RXV249" s="59"/>
      <c r="RXW249" s="59"/>
      <c r="RXX249" s="59"/>
      <c r="RXY249" s="59"/>
      <c r="RXZ249" s="59"/>
      <c r="RYA249" s="59"/>
      <c r="RYB249" s="59"/>
      <c r="RYC249" s="59"/>
      <c r="RYD249" s="59"/>
      <c r="RYE249" s="59"/>
      <c r="RYJ249" s="59"/>
      <c r="RYO249" s="59"/>
      <c r="RZG249" s="322"/>
      <c r="RZH249" s="59"/>
      <c r="RZI249" s="59"/>
      <c r="RZJ249" s="59"/>
      <c r="RZK249" s="59"/>
      <c r="RZL249" s="59"/>
      <c r="RZM249" s="59"/>
      <c r="RZN249" s="59"/>
      <c r="RZO249" s="59"/>
      <c r="RZP249" s="59"/>
      <c r="RZQ249" s="59"/>
      <c r="RZV249" s="59"/>
      <c r="SAA249" s="59"/>
      <c r="SAS249" s="322"/>
      <c r="SAT249" s="59"/>
      <c r="SAU249" s="59"/>
      <c r="SAV249" s="59"/>
      <c r="SAW249" s="59"/>
      <c r="SAX249" s="59"/>
      <c r="SAY249" s="59"/>
      <c r="SAZ249" s="59"/>
      <c r="SBA249" s="59"/>
      <c r="SBB249" s="59"/>
      <c r="SBC249" s="59"/>
      <c r="SBH249" s="59"/>
      <c r="SBM249" s="59"/>
      <c r="SCE249" s="322"/>
      <c r="SCF249" s="59"/>
      <c r="SCG249" s="59"/>
      <c r="SCH249" s="59"/>
      <c r="SCI249" s="59"/>
      <c r="SCJ249" s="59"/>
      <c r="SCK249" s="59"/>
      <c r="SCL249" s="59"/>
      <c r="SCM249" s="59"/>
      <c r="SCN249" s="59"/>
      <c r="SCO249" s="59"/>
      <c r="SCT249" s="59"/>
      <c r="SCY249" s="59"/>
      <c r="SDQ249" s="322"/>
      <c r="SDR249" s="59"/>
      <c r="SDS249" s="59"/>
      <c r="SDT249" s="59"/>
      <c r="SDU249" s="59"/>
      <c r="SDV249" s="59"/>
      <c r="SDW249" s="59"/>
      <c r="SDX249" s="59"/>
      <c r="SDY249" s="59"/>
      <c r="SDZ249" s="59"/>
      <c r="SEA249" s="59"/>
      <c r="SEF249" s="59"/>
      <c r="SEK249" s="59"/>
      <c r="SFC249" s="322"/>
      <c r="SFD249" s="59"/>
      <c r="SFE249" s="59"/>
      <c r="SFF249" s="59"/>
      <c r="SFG249" s="59"/>
      <c r="SFH249" s="59"/>
      <c r="SFI249" s="59"/>
      <c r="SFJ249" s="59"/>
      <c r="SFK249" s="59"/>
      <c r="SFL249" s="59"/>
      <c r="SFM249" s="59"/>
      <c r="SFR249" s="59"/>
      <c r="SFW249" s="59"/>
      <c r="SGO249" s="322"/>
      <c r="SGP249" s="59"/>
      <c r="SGQ249" s="59"/>
      <c r="SGR249" s="59"/>
      <c r="SGS249" s="59"/>
      <c r="SGT249" s="59"/>
      <c r="SGU249" s="59"/>
      <c r="SGV249" s="59"/>
      <c r="SGW249" s="59"/>
      <c r="SGX249" s="59"/>
      <c r="SGY249" s="59"/>
      <c r="SHD249" s="59"/>
      <c r="SHI249" s="59"/>
      <c r="SIA249" s="322"/>
      <c r="SIB249" s="59"/>
      <c r="SIC249" s="59"/>
      <c r="SID249" s="59"/>
      <c r="SIE249" s="59"/>
      <c r="SIF249" s="59"/>
      <c r="SIG249" s="59"/>
      <c r="SIH249" s="59"/>
      <c r="SII249" s="59"/>
      <c r="SIJ249" s="59"/>
      <c r="SIK249" s="59"/>
      <c r="SIP249" s="59"/>
      <c r="SIU249" s="59"/>
      <c r="SJM249" s="322"/>
      <c r="SJN249" s="59"/>
      <c r="SJO249" s="59"/>
      <c r="SJP249" s="59"/>
      <c r="SJQ249" s="59"/>
      <c r="SJR249" s="59"/>
      <c r="SJS249" s="59"/>
      <c r="SJT249" s="59"/>
      <c r="SJU249" s="59"/>
      <c r="SJV249" s="59"/>
      <c r="SJW249" s="59"/>
      <c r="SKB249" s="59"/>
      <c r="SKG249" s="59"/>
      <c r="SKY249" s="322"/>
      <c r="SKZ249" s="59"/>
      <c r="SLA249" s="59"/>
      <c r="SLB249" s="59"/>
      <c r="SLC249" s="59"/>
      <c r="SLD249" s="59"/>
      <c r="SLE249" s="59"/>
      <c r="SLF249" s="59"/>
      <c r="SLG249" s="59"/>
      <c r="SLH249" s="59"/>
      <c r="SLI249" s="59"/>
      <c r="SLN249" s="59"/>
      <c r="SLS249" s="59"/>
      <c r="SMK249" s="322"/>
      <c r="SML249" s="59"/>
      <c r="SMM249" s="59"/>
      <c r="SMN249" s="59"/>
      <c r="SMO249" s="59"/>
      <c r="SMP249" s="59"/>
      <c r="SMQ249" s="59"/>
      <c r="SMR249" s="59"/>
      <c r="SMS249" s="59"/>
      <c r="SMT249" s="59"/>
      <c r="SMU249" s="59"/>
      <c r="SMZ249" s="59"/>
      <c r="SNE249" s="59"/>
      <c r="SNW249" s="322"/>
      <c r="SNX249" s="59"/>
      <c r="SNY249" s="59"/>
      <c r="SNZ249" s="59"/>
      <c r="SOA249" s="59"/>
      <c r="SOB249" s="59"/>
      <c r="SOC249" s="59"/>
      <c r="SOD249" s="59"/>
      <c r="SOE249" s="59"/>
      <c r="SOF249" s="59"/>
      <c r="SOG249" s="59"/>
      <c r="SOL249" s="59"/>
      <c r="SOQ249" s="59"/>
      <c r="SPI249" s="322"/>
      <c r="SPJ249" s="59"/>
      <c r="SPK249" s="59"/>
      <c r="SPL249" s="59"/>
      <c r="SPM249" s="59"/>
      <c r="SPN249" s="59"/>
      <c r="SPO249" s="59"/>
      <c r="SPP249" s="59"/>
      <c r="SPQ249" s="59"/>
      <c r="SPR249" s="59"/>
      <c r="SPS249" s="59"/>
      <c r="SPX249" s="59"/>
      <c r="SQC249" s="59"/>
      <c r="SQU249" s="322"/>
      <c r="SQV249" s="59"/>
      <c r="SQW249" s="59"/>
      <c r="SQX249" s="59"/>
      <c r="SQY249" s="59"/>
      <c r="SQZ249" s="59"/>
      <c r="SRA249" s="59"/>
      <c r="SRB249" s="59"/>
      <c r="SRC249" s="59"/>
      <c r="SRD249" s="59"/>
      <c r="SRE249" s="59"/>
      <c r="SRJ249" s="59"/>
      <c r="SRO249" s="59"/>
      <c r="SSG249" s="322"/>
      <c r="SSH249" s="59"/>
      <c r="SSI249" s="59"/>
      <c r="SSJ249" s="59"/>
      <c r="SSK249" s="59"/>
      <c r="SSL249" s="59"/>
      <c r="SSM249" s="59"/>
      <c r="SSN249" s="59"/>
      <c r="SSO249" s="59"/>
      <c r="SSP249" s="59"/>
      <c r="SSQ249" s="59"/>
      <c r="SSV249" s="59"/>
      <c r="STA249" s="59"/>
      <c r="STS249" s="322"/>
      <c r="STT249" s="59"/>
      <c r="STU249" s="59"/>
      <c r="STV249" s="59"/>
      <c r="STW249" s="59"/>
      <c r="STX249" s="59"/>
      <c r="STY249" s="59"/>
      <c r="STZ249" s="59"/>
      <c r="SUA249" s="59"/>
      <c r="SUB249" s="59"/>
      <c r="SUC249" s="59"/>
      <c r="SUH249" s="59"/>
      <c r="SUM249" s="59"/>
      <c r="SVE249" s="322"/>
      <c r="SVF249" s="59"/>
      <c r="SVG249" s="59"/>
      <c r="SVH249" s="59"/>
      <c r="SVI249" s="59"/>
      <c r="SVJ249" s="59"/>
      <c r="SVK249" s="59"/>
      <c r="SVL249" s="59"/>
      <c r="SVM249" s="59"/>
      <c r="SVN249" s="59"/>
      <c r="SVO249" s="59"/>
      <c r="SVT249" s="59"/>
      <c r="SVY249" s="59"/>
      <c r="SWQ249" s="322"/>
      <c r="SWR249" s="59"/>
      <c r="SWS249" s="59"/>
      <c r="SWT249" s="59"/>
      <c r="SWU249" s="59"/>
      <c r="SWV249" s="59"/>
      <c r="SWW249" s="59"/>
      <c r="SWX249" s="59"/>
      <c r="SWY249" s="59"/>
      <c r="SWZ249" s="59"/>
      <c r="SXA249" s="59"/>
      <c r="SXF249" s="59"/>
      <c r="SXK249" s="59"/>
      <c r="SYC249" s="322"/>
      <c r="SYD249" s="59"/>
      <c r="SYE249" s="59"/>
      <c r="SYF249" s="59"/>
      <c r="SYG249" s="59"/>
      <c r="SYH249" s="59"/>
      <c r="SYI249" s="59"/>
      <c r="SYJ249" s="59"/>
      <c r="SYK249" s="59"/>
      <c r="SYL249" s="59"/>
      <c r="SYM249" s="59"/>
      <c r="SYR249" s="59"/>
      <c r="SYW249" s="59"/>
      <c r="SZO249" s="322"/>
      <c r="SZP249" s="59"/>
      <c r="SZQ249" s="59"/>
      <c r="SZR249" s="59"/>
      <c r="SZS249" s="59"/>
      <c r="SZT249" s="59"/>
      <c r="SZU249" s="59"/>
      <c r="SZV249" s="59"/>
      <c r="SZW249" s="59"/>
      <c r="SZX249" s="59"/>
      <c r="SZY249" s="59"/>
      <c r="TAD249" s="59"/>
      <c r="TAI249" s="59"/>
      <c r="TBA249" s="322"/>
      <c r="TBB249" s="59"/>
      <c r="TBC249" s="59"/>
      <c r="TBD249" s="59"/>
      <c r="TBE249" s="59"/>
      <c r="TBF249" s="59"/>
      <c r="TBG249" s="59"/>
      <c r="TBH249" s="59"/>
      <c r="TBI249" s="59"/>
      <c r="TBJ249" s="59"/>
      <c r="TBK249" s="59"/>
      <c r="TBP249" s="59"/>
      <c r="TBU249" s="59"/>
      <c r="TCM249" s="322"/>
      <c r="TCN249" s="59"/>
      <c r="TCO249" s="59"/>
      <c r="TCP249" s="59"/>
      <c r="TCQ249" s="59"/>
      <c r="TCR249" s="59"/>
      <c r="TCS249" s="59"/>
      <c r="TCT249" s="59"/>
      <c r="TCU249" s="59"/>
      <c r="TCV249" s="59"/>
      <c r="TCW249" s="59"/>
      <c r="TDB249" s="59"/>
      <c r="TDG249" s="59"/>
      <c r="TDY249" s="322"/>
      <c r="TDZ249" s="59"/>
      <c r="TEA249" s="59"/>
      <c r="TEB249" s="59"/>
      <c r="TEC249" s="59"/>
      <c r="TED249" s="59"/>
      <c r="TEE249" s="59"/>
      <c r="TEF249" s="59"/>
      <c r="TEG249" s="59"/>
      <c r="TEH249" s="59"/>
      <c r="TEI249" s="59"/>
      <c r="TEN249" s="59"/>
      <c r="TES249" s="59"/>
      <c r="TFK249" s="322"/>
      <c r="TFL249" s="59"/>
      <c r="TFM249" s="59"/>
      <c r="TFN249" s="59"/>
      <c r="TFO249" s="59"/>
      <c r="TFP249" s="59"/>
      <c r="TFQ249" s="59"/>
      <c r="TFR249" s="59"/>
      <c r="TFS249" s="59"/>
      <c r="TFT249" s="59"/>
      <c r="TFU249" s="59"/>
      <c r="TFZ249" s="59"/>
      <c r="TGE249" s="59"/>
      <c r="TGW249" s="322"/>
      <c r="TGX249" s="59"/>
      <c r="TGY249" s="59"/>
      <c r="TGZ249" s="59"/>
      <c r="THA249" s="59"/>
      <c r="THB249" s="59"/>
      <c r="THC249" s="59"/>
      <c r="THD249" s="59"/>
      <c r="THE249" s="59"/>
      <c r="THF249" s="59"/>
      <c r="THG249" s="59"/>
      <c r="THL249" s="59"/>
      <c r="THQ249" s="59"/>
      <c r="TII249" s="322"/>
      <c r="TIJ249" s="59"/>
      <c r="TIK249" s="59"/>
      <c r="TIL249" s="59"/>
      <c r="TIM249" s="59"/>
      <c r="TIN249" s="59"/>
      <c r="TIO249" s="59"/>
      <c r="TIP249" s="59"/>
      <c r="TIQ249" s="59"/>
      <c r="TIR249" s="59"/>
      <c r="TIS249" s="59"/>
      <c r="TIX249" s="59"/>
      <c r="TJC249" s="59"/>
      <c r="TJU249" s="322"/>
      <c r="TJV249" s="59"/>
      <c r="TJW249" s="59"/>
      <c r="TJX249" s="59"/>
      <c r="TJY249" s="59"/>
      <c r="TJZ249" s="59"/>
      <c r="TKA249" s="59"/>
      <c r="TKB249" s="59"/>
      <c r="TKC249" s="59"/>
      <c r="TKD249" s="59"/>
      <c r="TKE249" s="59"/>
      <c r="TKJ249" s="59"/>
      <c r="TKO249" s="59"/>
      <c r="TLG249" s="322"/>
      <c r="TLH249" s="59"/>
      <c r="TLI249" s="59"/>
      <c r="TLJ249" s="59"/>
      <c r="TLK249" s="59"/>
      <c r="TLL249" s="59"/>
      <c r="TLM249" s="59"/>
      <c r="TLN249" s="59"/>
      <c r="TLO249" s="59"/>
      <c r="TLP249" s="59"/>
      <c r="TLQ249" s="59"/>
      <c r="TLV249" s="59"/>
      <c r="TMA249" s="59"/>
      <c r="TMS249" s="322"/>
      <c r="TMT249" s="59"/>
      <c r="TMU249" s="59"/>
      <c r="TMV249" s="59"/>
      <c r="TMW249" s="59"/>
      <c r="TMX249" s="59"/>
      <c r="TMY249" s="59"/>
      <c r="TMZ249" s="59"/>
      <c r="TNA249" s="59"/>
      <c r="TNB249" s="59"/>
      <c r="TNC249" s="59"/>
      <c r="TNH249" s="59"/>
      <c r="TNM249" s="59"/>
      <c r="TOE249" s="322"/>
      <c r="TOF249" s="59"/>
      <c r="TOG249" s="59"/>
      <c r="TOH249" s="59"/>
      <c r="TOI249" s="59"/>
      <c r="TOJ249" s="59"/>
      <c r="TOK249" s="59"/>
      <c r="TOL249" s="59"/>
      <c r="TOM249" s="59"/>
      <c r="TON249" s="59"/>
      <c r="TOO249" s="59"/>
      <c r="TOT249" s="59"/>
      <c r="TOY249" s="59"/>
      <c r="TPQ249" s="322"/>
      <c r="TPR249" s="59"/>
      <c r="TPS249" s="59"/>
      <c r="TPT249" s="59"/>
      <c r="TPU249" s="59"/>
      <c r="TPV249" s="59"/>
      <c r="TPW249" s="59"/>
      <c r="TPX249" s="59"/>
      <c r="TPY249" s="59"/>
      <c r="TPZ249" s="59"/>
      <c r="TQA249" s="59"/>
      <c r="TQF249" s="59"/>
      <c r="TQK249" s="59"/>
      <c r="TRC249" s="322"/>
      <c r="TRD249" s="59"/>
      <c r="TRE249" s="59"/>
      <c r="TRF249" s="59"/>
      <c r="TRG249" s="59"/>
      <c r="TRH249" s="59"/>
      <c r="TRI249" s="59"/>
      <c r="TRJ249" s="59"/>
      <c r="TRK249" s="59"/>
      <c r="TRL249" s="59"/>
      <c r="TRM249" s="59"/>
      <c r="TRR249" s="59"/>
      <c r="TRW249" s="59"/>
      <c r="TSO249" s="322"/>
      <c r="TSP249" s="59"/>
      <c r="TSQ249" s="59"/>
      <c r="TSR249" s="59"/>
      <c r="TSS249" s="59"/>
      <c r="TST249" s="59"/>
      <c r="TSU249" s="59"/>
      <c r="TSV249" s="59"/>
      <c r="TSW249" s="59"/>
      <c r="TSX249" s="59"/>
      <c r="TSY249" s="59"/>
      <c r="TTD249" s="59"/>
      <c r="TTI249" s="59"/>
      <c r="TUA249" s="322"/>
      <c r="TUB249" s="59"/>
      <c r="TUC249" s="59"/>
      <c r="TUD249" s="59"/>
      <c r="TUE249" s="59"/>
      <c r="TUF249" s="59"/>
      <c r="TUG249" s="59"/>
      <c r="TUH249" s="59"/>
      <c r="TUI249" s="59"/>
      <c r="TUJ249" s="59"/>
      <c r="TUK249" s="59"/>
      <c r="TUP249" s="59"/>
      <c r="TUU249" s="59"/>
      <c r="TVM249" s="322"/>
      <c r="TVN249" s="59"/>
      <c r="TVO249" s="59"/>
      <c r="TVP249" s="59"/>
      <c r="TVQ249" s="59"/>
      <c r="TVR249" s="59"/>
      <c r="TVS249" s="59"/>
      <c r="TVT249" s="59"/>
      <c r="TVU249" s="59"/>
      <c r="TVV249" s="59"/>
      <c r="TVW249" s="59"/>
      <c r="TWB249" s="59"/>
      <c r="TWG249" s="59"/>
      <c r="TWY249" s="322"/>
      <c r="TWZ249" s="59"/>
      <c r="TXA249" s="59"/>
      <c r="TXB249" s="59"/>
      <c r="TXC249" s="59"/>
      <c r="TXD249" s="59"/>
      <c r="TXE249" s="59"/>
      <c r="TXF249" s="59"/>
      <c r="TXG249" s="59"/>
      <c r="TXH249" s="59"/>
      <c r="TXI249" s="59"/>
      <c r="TXN249" s="59"/>
      <c r="TXS249" s="59"/>
      <c r="TYK249" s="322"/>
      <c r="TYL249" s="59"/>
      <c r="TYM249" s="59"/>
      <c r="TYN249" s="59"/>
      <c r="TYO249" s="59"/>
      <c r="TYP249" s="59"/>
      <c r="TYQ249" s="59"/>
      <c r="TYR249" s="59"/>
      <c r="TYS249" s="59"/>
      <c r="TYT249" s="59"/>
      <c r="TYU249" s="59"/>
      <c r="TYZ249" s="59"/>
      <c r="TZE249" s="59"/>
      <c r="TZW249" s="322"/>
      <c r="TZX249" s="59"/>
      <c r="TZY249" s="59"/>
      <c r="TZZ249" s="59"/>
      <c r="UAA249" s="59"/>
      <c r="UAB249" s="59"/>
      <c r="UAC249" s="59"/>
      <c r="UAD249" s="59"/>
      <c r="UAE249" s="59"/>
      <c r="UAF249" s="59"/>
      <c r="UAG249" s="59"/>
      <c r="UAL249" s="59"/>
      <c r="UAQ249" s="59"/>
      <c r="UBI249" s="322"/>
      <c r="UBJ249" s="59"/>
      <c r="UBK249" s="59"/>
      <c r="UBL249" s="59"/>
      <c r="UBM249" s="59"/>
      <c r="UBN249" s="59"/>
      <c r="UBO249" s="59"/>
      <c r="UBP249" s="59"/>
      <c r="UBQ249" s="59"/>
      <c r="UBR249" s="59"/>
      <c r="UBS249" s="59"/>
      <c r="UBX249" s="59"/>
      <c r="UCC249" s="59"/>
      <c r="UCU249" s="322"/>
      <c r="UCV249" s="59"/>
      <c r="UCW249" s="59"/>
      <c r="UCX249" s="59"/>
      <c r="UCY249" s="59"/>
      <c r="UCZ249" s="59"/>
      <c r="UDA249" s="59"/>
      <c r="UDB249" s="59"/>
      <c r="UDC249" s="59"/>
      <c r="UDD249" s="59"/>
      <c r="UDE249" s="59"/>
      <c r="UDJ249" s="59"/>
      <c r="UDO249" s="59"/>
      <c r="UEG249" s="322"/>
      <c r="UEH249" s="59"/>
      <c r="UEI249" s="59"/>
      <c r="UEJ249" s="59"/>
      <c r="UEK249" s="59"/>
      <c r="UEL249" s="59"/>
      <c r="UEM249" s="59"/>
      <c r="UEN249" s="59"/>
      <c r="UEO249" s="59"/>
      <c r="UEP249" s="59"/>
      <c r="UEQ249" s="59"/>
      <c r="UEV249" s="59"/>
      <c r="UFA249" s="59"/>
      <c r="UFS249" s="322"/>
      <c r="UFT249" s="59"/>
      <c r="UFU249" s="59"/>
      <c r="UFV249" s="59"/>
      <c r="UFW249" s="59"/>
      <c r="UFX249" s="59"/>
      <c r="UFY249" s="59"/>
      <c r="UFZ249" s="59"/>
      <c r="UGA249" s="59"/>
      <c r="UGB249" s="59"/>
      <c r="UGC249" s="59"/>
      <c r="UGH249" s="59"/>
      <c r="UGM249" s="59"/>
      <c r="UHE249" s="322"/>
      <c r="UHF249" s="59"/>
      <c r="UHG249" s="59"/>
      <c r="UHH249" s="59"/>
      <c r="UHI249" s="59"/>
      <c r="UHJ249" s="59"/>
      <c r="UHK249" s="59"/>
      <c r="UHL249" s="59"/>
      <c r="UHM249" s="59"/>
      <c r="UHN249" s="59"/>
      <c r="UHO249" s="59"/>
      <c r="UHT249" s="59"/>
      <c r="UHY249" s="59"/>
      <c r="UIQ249" s="322"/>
      <c r="UIR249" s="59"/>
      <c r="UIS249" s="59"/>
      <c r="UIT249" s="59"/>
      <c r="UIU249" s="59"/>
      <c r="UIV249" s="59"/>
      <c r="UIW249" s="59"/>
      <c r="UIX249" s="59"/>
      <c r="UIY249" s="59"/>
      <c r="UIZ249" s="59"/>
      <c r="UJA249" s="59"/>
      <c r="UJF249" s="59"/>
      <c r="UJK249" s="59"/>
      <c r="UKC249" s="322"/>
      <c r="UKD249" s="59"/>
      <c r="UKE249" s="59"/>
      <c r="UKF249" s="59"/>
      <c r="UKG249" s="59"/>
      <c r="UKH249" s="59"/>
      <c r="UKI249" s="59"/>
      <c r="UKJ249" s="59"/>
      <c r="UKK249" s="59"/>
      <c r="UKL249" s="59"/>
      <c r="UKM249" s="59"/>
      <c r="UKR249" s="59"/>
      <c r="UKW249" s="59"/>
      <c r="ULO249" s="322"/>
      <c r="ULP249" s="59"/>
      <c r="ULQ249" s="59"/>
      <c r="ULR249" s="59"/>
      <c r="ULS249" s="59"/>
      <c r="ULT249" s="59"/>
      <c r="ULU249" s="59"/>
      <c r="ULV249" s="59"/>
      <c r="ULW249" s="59"/>
      <c r="ULX249" s="59"/>
      <c r="ULY249" s="59"/>
      <c r="UMD249" s="59"/>
      <c r="UMI249" s="59"/>
      <c r="UNA249" s="322"/>
      <c r="UNB249" s="59"/>
      <c r="UNC249" s="59"/>
      <c r="UND249" s="59"/>
      <c r="UNE249" s="59"/>
      <c r="UNF249" s="59"/>
      <c r="UNG249" s="59"/>
      <c r="UNH249" s="59"/>
      <c r="UNI249" s="59"/>
      <c r="UNJ249" s="59"/>
      <c r="UNK249" s="59"/>
      <c r="UNP249" s="59"/>
      <c r="UNU249" s="59"/>
      <c r="UOM249" s="322"/>
      <c r="UON249" s="59"/>
      <c r="UOO249" s="59"/>
      <c r="UOP249" s="59"/>
      <c r="UOQ249" s="59"/>
      <c r="UOR249" s="59"/>
      <c r="UOS249" s="59"/>
      <c r="UOT249" s="59"/>
      <c r="UOU249" s="59"/>
      <c r="UOV249" s="59"/>
      <c r="UOW249" s="59"/>
      <c r="UPB249" s="59"/>
      <c r="UPG249" s="59"/>
      <c r="UPY249" s="322"/>
      <c r="UPZ249" s="59"/>
      <c r="UQA249" s="59"/>
      <c r="UQB249" s="59"/>
      <c r="UQC249" s="59"/>
      <c r="UQD249" s="59"/>
      <c r="UQE249" s="59"/>
      <c r="UQF249" s="59"/>
      <c r="UQG249" s="59"/>
      <c r="UQH249" s="59"/>
      <c r="UQI249" s="59"/>
      <c r="UQN249" s="59"/>
      <c r="UQS249" s="59"/>
      <c r="URK249" s="322"/>
      <c r="URL249" s="59"/>
      <c r="URM249" s="59"/>
      <c r="URN249" s="59"/>
      <c r="URO249" s="59"/>
      <c r="URP249" s="59"/>
      <c r="URQ249" s="59"/>
      <c r="URR249" s="59"/>
      <c r="URS249" s="59"/>
      <c r="URT249" s="59"/>
      <c r="URU249" s="59"/>
      <c r="URZ249" s="59"/>
      <c r="USE249" s="59"/>
      <c r="USW249" s="322"/>
      <c r="USX249" s="59"/>
      <c r="USY249" s="59"/>
      <c r="USZ249" s="59"/>
      <c r="UTA249" s="59"/>
      <c r="UTB249" s="59"/>
      <c r="UTC249" s="59"/>
      <c r="UTD249" s="59"/>
      <c r="UTE249" s="59"/>
      <c r="UTF249" s="59"/>
      <c r="UTG249" s="59"/>
      <c r="UTL249" s="59"/>
      <c r="UTQ249" s="59"/>
      <c r="UUI249" s="322"/>
      <c r="UUJ249" s="59"/>
      <c r="UUK249" s="59"/>
      <c r="UUL249" s="59"/>
      <c r="UUM249" s="59"/>
      <c r="UUN249" s="59"/>
      <c r="UUO249" s="59"/>
      <c r="UUP249" s="59"/>
      <c r="UUQ249" s="59"/>
      <c r="UUR249" s="59"/>
      <c r="UUS249" s="59"/>
      <c r="UUX249" s="59"/>
      <c r="UVC249" s="59"/>
      <c r="UVU249" s="322"/>
      <c r="UVV249" s="59"/>
      <c r="UVW249" s="59"/>
      <c r="UVX249" s="59"/>
      <c r="UVY249" s="59"/>
      <c r="UVZ249" s="59"/>
      <c r="UWA249" s="59"/>
      <c r="UWB249" s="59"/>
      <c r="UWC249" s="59"/>
      <c r="UWD249" s="59"/>
      <c r="UWE249" s="59"/>
      <c r="UWJ249" s="59"/>
      <c r="UWO249" s="59"/>
      <c r="UXG249" s="322"/>
      <c r="UXH249" s="59"/>
      <c r="UXI249" s="59"/>
      <c r="UXJ249" s="59"/>
      <c r="UXK249" s="59"/>
      <c r="UXL249" s="59"/>
      <c r="UXM249" s="59"/>
      <c r="UXN249" s="59"/>
      <c r="UXO249" s="59"/>
      <c r="UXP249" s="59"/>
      <c r="UXQ249" s="59"/>
      <c r="UXV249" s="59"/>
      <c r="UYA249" s="59"/>
      <c r="UYS249" s="322"/>
      <c r="UYT249" s="59"/>
      <c r="UYU249" s="59"/>
      <c r="UYV249" s="59"/>
      <c r="UYW249" s="59"/>
      <c r="UYX249" s="59"/>
      <c r="UYY249" s="59"/>
      <c r="UYZ249" s="59"/>
      <c r="UZA249" s="59"/>
      <c r="UZB249" s="59"/>
      <c r="UZC249" s="59"/>
      <c r="UZH249" s="59"/>
      <c r="UZM249" s="59"/>
      <c r="VAE249" s="322"/>
      <c r="VAF249" s="59"/>
      <c r="VAG249" s="59"/>
      <c r="VAH249" s="59"/>
      <c r="VAI249" s="59"/>
      <c r="VAJ249" s="59"/>
      <c r="VAK249" s="59"/>
      <c r="VAL249" s="59"/>
      <c r="VAM249" s="59"/>
      <c r="VAN249" s="59"/>
      <c r="VAO249" s="59"/>
      <c r="VAT249" s="59"/>
      <c r="VAY249" s="59"/>
      <c r="VBQ249" s="322"/>
      <c r="VBR249" s="59"/>
      <c r="VBS249" s="59"/>
      <c r="VBT249" s="59"/>
      <c r="VBU249" s="59"/>
      <c r="VBV249" s="59"/>
      <c r="VBW249" s="59"/>
      <c r="VBX249" s="59"/>
      <c r="VBY249" s="59"/>
      <c r="VBZ249" s="59"/>
      <c r="VCA249" s="59"/>
      <c r="VCF249" s="59"/>
      <c r="VCK249" s="59"/>
      <c r="VDC249" s="322"/>
      <c r="VDD249" s="59"/>
      <c r="VDE249" s="59"/>
      <c r="VDF249" s="59"/>
      <c r="VDG249" s="59"/>
      <c r="VDH249" s="59"/>
      <c r="VDI249" s="59"/>
      <c r="VDJ249" s="59"/>
      <c r="VDK249" s="59"/>
      <c r="VDL249" s="59"/>
      <c r="VDM249" s="59"/>
      <c r="VDR249" s="59"/>
      <c r="VDW249" s="59"/>
      <c r="VEO249" s="322"/>
      <c r="VEP249" s="59"/>
      <c r="VEQ249" s="59"/>
      <c r="VER249" s="59"/>
      <c r="VES249" s="59"/>
      <c r="VET249" s="59"/>
      <c r="VEU249" s="59"/>
      <c r="VEV249" s="59"/>
      <c r="VEW249" s="59"/>
      <c r="VEX249" s="59"/>
      <c r="VEY249" s="59"/>
      <c r="VFD249" s="59"/>
      <c r="VFI249" s="59"/>
      <c r="VGA249" s="322"/>
      <c r="VGB249" s="59"/>
      <c r="VGC249" s="59"/>
      <c r="VGD249" s="59"/>
      <c r="VGE249" s="59"/>
      <c r="VGF249" s="59"/>
      <c r="VGG249" s="59"/>
      <c r="VGH249" s="59"/>
      <c r="VGI249" s="59"/>
      <c r="VGJ249" s="59"/>
      <c r="VGK249" s="59"/>
      <c r="VGP249" s="59"/>
      <c r="VGU249" s="59"/>
      <c r="VHM249" s="322"/>
      <c r="VHN249" s="59"/>
      <c r="VHO249" s="59"/>
      <c r="VHP249" s="59"/>
      <c r="VHQ249" s="59"/>
      <c r="VHR249" s="59"/>
      <c r="VHS249" s="59"/>
      <c r="VHT249" s="59"/>
      <c r="VHU249" s="59"/>
      <c r="VHV249" s="59"/>
      <c r="VHW249" s="59"/>
      <c r="VIB249" s="59"/>
      <c r="VIG249" s="59"/>
      <c r="VIY249" s="322"/>
      <c r="VIZ249" s="59"/>
      <c r="VJA249" s="59"/>
      <c r="VJB249" s="59"/>
      <c r="VJC249" s="59"/>
      <c r="VJD249" s="59"/>
      <c r="VJE249" s="59"/>
      <c r="VJF249" s="59"/>
      <c r="VJG249" s="59"/>
      <c r="VJH249" s="59"/>
      <c r="VJI249" s="59"/>
      <c r="VJN249" s="59"/>
      <c r="VJS249" s="59"/>
      <c r="VKK249" s="322"/>
      <c r="VKL249" s="59"/>
      <c r="VKM249" s="59"/>
      <c r="VKN249" s="59"/>
      <c r="VKO249" s="59"/>
      <c r="VKP249" s="59"/>
      <c r="VKQ249" s="59"/>
      <c r="VKR249" s="59"/>
      <c r="VKS249" s="59"/>
      <c r="VKT249" s="59"/>
      <c r="VKU249" s="59"/>
      <c r="VKZ249" s="59"/>
      <c r="VLE249" s="59"/>
      <c r="VLW249" s="322"/>
      <c r="VLX249" s="59"/>
      <c r="VLY249" s="59"/>
      <c r="VLZ249" s="59"/>
      <c r="VMA249" s="59"/>
      <c r="VMB249" s="59"/>
      <c r="VMC249" s="59"/>
      <c r="VMD249" s="59"/>
      <c r="VME249" s="59"/>
      <c r="VMF249" s="59"/>
      <c r="VMG249" s="59"/>
      <c r="VML249" s="59"/>
      <c r="VMQ249" s="59"/>
      <c r="VNI249" s="322"/>
      <c r="VNJ249" s="59"/>
      <c r="VNK249" s="59"/>
      <c r="VNL249" s="59"/>
      <c r="VNM249" s="59"/>
      <c r="VNN249" s="59"/>
      <c r="VNO249" s="59"/>
      <c r="VNP249" s="59"/>
      <c r="VNQ249" s="59"/>
      <c r="VNR249" s="59"/>
      <c r="VNS249" s="59"/>
      <c r="VNX249" s="59"/>
      <c r="VOC249" s="59"/>
      <c r="VOU249" s="322"/>
      <c r="VOV249" s="59"/>
      <c r="VOW249" s="59"/>
      <c r="VOX249" s="59"/>
      <c r="VOY249" s="59"/>
      <c r="VOZ249" s="59"/>
      <c r="VPA249" s="59"/>
      <c r="VPB249" s="59"/>
      <c r="VPC249" s="59"/>
      <c r="VPD249" s="59"/>
      <c r="VPE249" s="59"/>
      <c r="VPJ249" s="59"/>
      <c r="VPO249" s="59"/>
      <c r="VQG249" s="322"/>
      <c r="VQH249" s="59"/>
      <c r="VQI249" s="59"/>
      <c r="VQJ249" s="59"/>
      <c r="VQK249" s="59"/>
      <c r="VQL249" s="59"/>
      <c r="VQM249" s="59"/>
      <c r="VQN249" s="59"/>
      <c r="VQO249" s="59"/>
      <c r="VQP249" s="59"/>
      <c r="VQQ249" s="59"/>
      <c r="VQV249" s="59"/>
      <c r="VRA249" s="59"/>
      <c r="VRS249" s="322"/>
      <c r="VRT249" s="59"/>
      <c r="VRU249" s="59"/>
      <c r="VRV249" s="59"/>
      <c r="VRW249" s="59"/>
      <c r="VRX249" s="59"/>
      <c r="VRY249" s="59"/>
      <c r="VRZ249" s="59"/>
      <c r="VSA249" s="59"/>
      <c r="VSB249" s="59"/>
      <c r="VSC249" s="59"/>
      <c r="VSH249" s="59"/>
      <c r="VSM249" s="59"/>
      <c r="VTE249" s="322"/>
      <c r="VTF249" s="59"/>
      <c r="VTG249" s="59"/>
      <c r="VTH249" s="59"/>
      <c r="VTI249" s="59"/>
      <c r="VTJ249" s="59"/>
      <c r="VTK249" s="59"/>
      <c r="VTL249" s="59"/>
      <c r="VTM249" s="59"/>
      <c r="VTN249" s="59"/>
      <c r="VTO249" s="59"/>
      <c r="VTT249" s="59"/>
      <c r="VTY249" s="59"/>
      <c r="VUQ249" s="322"/>
      <c r="VUR249" s="59"/>
      <c r="VUS249" s="59"/>
      <c r="VUT249" s="59"/>
      <c r="VUU249" s="59"/>
      <c r="VUV249" s="59"/>
      <c r="VUW249" s="59"/>
      <c r="VUX249" s="59"/>
      <c r="VUY249" s="59"/>
      <c r="VUZ249" s="59"/>
      <c r="VVA249" s="59"/>
      <c r="VVF249" s="59"/>
      <c r="VVK249" s="59"/>
      <c r="VWC249" s="322"/>
      <c r="VWD249" s="59"/>
      <c r="VWE249" s="59"/>
      <c r="VWF249" s="59"/>
      <c r="VWG249" s="59"/>
      <c r="VWH249" s="59"/>
      <c r="VWI249" s="59"/>
      <c r="VWJ249" s="59"/>
      <c r="VWK249" s="59"/>
      <c r="VWL249" s="59"/>
      <c r="VWM249" s="59"/>
      <c r="VWR249" s="59"/>
      <c r="VWW249" s="59"/>
      <c r="VXO249" s="322"/>
      <c r="VXP249" s="59"/>
      <c r="VXQ249" s="59"/>
      <c r="VXR249" s="59"/>
      <c r="VXS249" s="59"/>
      <c r="VXT249" s="59"/>
      <c r="VXU249" s="59"/>
      <c r="VXV249" s="59"/>
      <c r="VXW249" s="59"/>
      <c r="VXX249" s="59"/>
      <c r="VXY249" s="59"/>
      <c r="VYD249" s="59"/>
      <c r="VYI249" s="59"/>
      <c r="VZA249" s="322"/>
      <c r="VZB249" s="59"/>
      <c r="VZC249" s="59"/>
      <c r="VZD249" s="59"/>
      <c r="VZE249" s="59"/>
      <c r="VZF249" s="59"/>
      <c r="VZG249" s="59"/>
      <c r="VZH249" s="59"/>
      <c r="VZI249" s="59"/>
      <c r="VZJ249" s="59"/>
      <c r="VZK249" s="59"/>
      <c r="VZP249" s="59"/>
      <c r="VZU249" s="59"/>
      <c r="WAM249" s="322"/>
      <c r="WAN249" s="59"/>
      <c r="WAO249" s="59"/>
      <c r="WAP249" s="59"/>
      <c r="WAQ249" s="59"/>
      <c r="WAR249" s="59"/>
      <c r="WAS249" s="59"/>
      <c r="WAT249" s="59"/>
      <c r="WAU249" s="59"/>
      <c r="WAV249" s="59"/>
      <c r="WAW249" s="59"/>
      <c r="WBB249" s="59"/>
      <c r="WBG249" s="59"/>
      <c r="WBY249" s="322"/>
      <c r="WBZ249" s="59"/>
      <c r="WCA249" s="59"/>
      <c r="WCB249" s="59"/>
      <c r="WCC249" s="59"/>
      <c r="WCD249" s="59"/>
      <c r="WCE249" s="59"/>
      <c r="WCF249" s="59"/>
      <c r="WCG249" s="59"/>
      <c r="WCH249" s="59"/>
      <c r="WCI249" s="59"/>
      <c r="WCN249" s="59"/>
      <c r="WCS249" s="59"/>
      <c r="WDK249" s="322"/>
      <c r="WDL249" s="59"/>
      <c r="WDM249" s="59"/>
      <c r="WDN249" s="59"/>
      <c r="WDO249" s="59"/>
      <c r="WDP249" s="59"/>
      <c r="WDQ249" s="59"/>
      <c r="WDR249" s="59"/>
      <c r="WDS249" s="59"/>
      <c r="WDT249" s="59"/>
      <c r="WDU249" s="59"/>
      <c r="WDZ249" s="59"/>
      <c r="WEE249" s="59"/>
      <c r="WEW249" s="322"/>
      <c r="WEX249" s="59"/>
      <c r="WEY249" s="59"/>
      <c r="WEZ249" s="59"/>
      <c r="WFA249" s="59"/>
      <c r="WFB249" s="59"/>
      <c r="WFC249" s="59"/>
      <c r="WFD249" s="59"/>
      <c r="WFE249" s="59"/>
      <c r="WFF249" s="59"/>
      <c r="WFG249" s="59"/>
      <c r="WFL249" s="59"/>
      <c r="WFQ249" s="59"/>
      <c r="WGI249" s="322"/>
      <c r="WGJ249" s="59"/>
      <c r="WGK249" s="59"/>
      <c r="WGL249" s="59"/>
      <c r="WGM249" s="59"/>
      <c r="WGN249" s="59"/>
      <c r="WGO249" s="59"/>
      <c r="WGP249" s="59"/>
      <c r="WGQ249" s="59"/>
      <c r="WGR249" s="59"/>
      <c r="WGS249" s="59"/>
      <c r="WGX249" s="59"/>
      <c r="WHC249" s="59"/>
      <c r="WHU249" s="322"/>
      <c r="WHV249" s="59"/>
      <c r="WHW249" s="59"/>
      <c r="WHX249" s="59"/>
      <c r="WHY249" s="59"/>
      <c r="WHZ249" s="59"/>
      <c r="WIA249" s="59"/>
      <c r="WIB249" s="59"/>
      <c r="WIC249" s="59"/>
      <c r="WID249" s="59"/>
      <c r="WIE249" s="59"/>
      <c r="WIJ249" s="59"/>
      <c r="WIO249" s="59"/>
      <c r="WJG249" s="322"/>
      <c r="WJH249" s="59"/>
      <c r="WJI249" s="59"/>
      <c r="WJJ249" s="59"/>
      <c r="WJK249" s="59"/>
      <c r="WJL249" s="59"/>
      <c r="WJM249" s="59"/>
      <c r="WJN249" s="59"/>
      <c r="WJO249" s="59"/>
      <c r="WJP249" s="59"/>
      <c r="WJQ249" s="59"/>
      <c r="WJV249" s="59"/>
      <c r="WKA249" s="59"/>
      <c r="WKS249" s="322"/>
      <c r="WKT249" s="59"/>
      <c r="WKU249" s="59"/>
      <c r="WKV249" s="59"/>
      <c r="WKW249" s="59"/>
      <c r="WKX249" s="59"/>
      <c r="WKY249" s="59"/>
      <c r="WKZ249" s="59"/>
      <c r="WLA249" s="59"/>
      <c r="WLB249" s="59"/>
      <c r="WLC249" s="59"/>
      <c r="WLH249" s="59"/>
      <c r="WLM249" s="59"/>
      <c r="WME249" s="322"/>
      <c r="WMF249" s="59"/>
      <c r="WMG249" s="59"/>
      <c r="WMH249" s="59"/>
      <c r="WMI249" s="59"/>
      <c r="WMJ249" s="59"/>
      <c r="WMK249" s="59"/>
      <c r="WML249" s="59"/>
      <c r="WMM249" s="59"/>
      <c r="WMN249" s="59"/>
      <c r="WMO249" s="59"/>
      <c r="WMT249" s="59"/>
      <c r="WMY249" s="59"/>
      <c r="WNQ249" s="322"/>
      <c r="WNR249" s="59"/>
      <c r="WNS249" s="59"/>
      <c r="WNT249" s="59"/>
      <c r="WNU249" s="59"/>
      <c r="WNV249" s="59"/>
      <c r="WNW249" s="59"/>
      <c r="WNX249" s="59"/>
      <c r="WNY249" s="59"/>
      <c r="WNZ249" s="59"/>
      <c r="WOA249" s="59"/>
      <c r="WOF249" s="59"/>
      <c r="WOK249" s="59"/>
      <c r="WPC249" s="322"/>
      <c r="WPD249" s="59"/>
      <c r="WPE249" s="59"/>
      <c r="WPF249" s="59"/>
      <c r="WPG249" s="59"/>
      <c r="WPH249" s="59"/>
      <c r="WPI249" s="59"/>
      <c r="WPJ249" s="59"/>
      <c r="WPK249" s="59"/>
      <c r="WPL249" s="59"/>
      <c r="WPM249" s="59"/>
      <c r="WPR249" s="59"/>
      <c r="WPW249" s="59"/>
      <c r="WQO249" s="322"/>
      <c r="WQP249" s="59"/>
      <c r="WQQ249" s="59"/>
      <c r="WQR249" s="59"/>
      <c r="WQS249" s="59"/>
      <c r="WQT249" s="59"/>
      <c r="WQU249" s="59"/>
      <c r="WQV249" s="59"/>
      <c r="WQW249" s="59"/>
      <c r="WQX249" s="59"/>
      <c r="WQY249" s="59"/>
      <c r="WRD249" s="59"/>
      <c r="WRI249" s="59"/>
      <c r="WSA249" s="322"/>
      <c r="WSB249" s="59"/>
      <c r="WSC249" s="59"/>
      <c r="WSD249" s="59"/>
      <c r="WSE249" s="59"/>
      <c r="WSF249" s="59"/>
      <c r="WSG249" s="59"/>
      <c r="WSH249" s="59"/>
      <c r="WSI249" s="59"/>
      <c r="WSJ249" s="59"/>
      <c r="WSK249" s="59"/>
      <c r="WSP249" s="59"/>
      <c r="WSU249" s="59"/>
      <c r="WTM249" s="322"/>
      <c r="WTN249" s="59"/>
      <c r="WTO249" s="59"/>
      <c r="WTP249" s="59"/>
      <c r="WTQ249" s="59"/>
      <c r="WTR249" s="59"/>
      <c r="WTS249" s="59"/>
      <c r="WTT249" s="59"/>
      <c r="WTU249" s="59"/>
      <c r="WTV249" s="59"/>
      <c r="WTW249" s="59"/>
      <c r="WUB249" s="59"/>
      <c r="WUG249" s="59"/>
      <c r="WUY249" s="322"/>
      <c r="WUZ249" s="59"/>
      <c r="WVA249" s="59"/>
      <c r="WVB249" s="59"/>
      <c r="WVC249" s="59"/>
      <c r="WVD249" s="59"/>
      <c r="WVE249" s="59"/>
      <c r="WVF249" s="59"/>
      <c r="WVG249" s="59"/>
      <c r="WVH249" s="59"/>
      <c r="WVI249" s="59"/>
      <c r="WVN249" s="59"/>
      <c r="WVS249" s="59"/>
      <c r="WWK249" s="322"/>
      <c r="WWL249" s="59"/>
      <c r="WWM249" s="59"/>
      <c r="WWN249" s="59"/>
      <c r="WWO249" s="59"/>
      <c r="WWP249" s="59"/>
      <c r="WWQ249" s="59"/>
      <c r="WWR249" s="59"/>
      <c r="WWS249" s="59"/>
      <c r="WWT249" s="59"/>
      <c r="WWU249" s="59"/>
      <c r="WWZ249" s="59"/>
      <c r="WXE249" s="59"/>
      <c r="WXW249" s="322"/>
      <c r="WXX249" s="59"/>
      <c r="WXY249" s="59"/>
      <c r="WXZ249" s="59"/>
      <c r="WYA249" s="59"/>
      <c r="WYB249" s="59"/>
      <c r="WYC249" s="59"/>
      <c r="WYD249" s="59"/>
      <c r="WYE249" s="59"/>
      <c r="WYF249" s="59"/>
      <c r="WYG249" s="59"/>
      <c r="WYL249" s="59"/>
      <c r="WYQ249" s="59"/>
      <c r="WZI249" s="322"/>
      <c r="WZJ249" s="59"/>
      <c r="WZK249" s="59"/>
      <c r="WZL249" s="59"/>
      <c r="WZM249" s="59"/>
      <c r="WZN249" s="59"/>
      <c r="WZO249" s="59"/>
      <c r="WZP249" s="59"/>
      <c r="WZQ249" s="59"/>
      <c r="WZR249" s="59"/>
      <c r="WZS249" s="59"/>
      <c r="WZX249" s="59"/>
      <c r="XAC249" s="59"/>
      <c r="XAU249" s="322"/>
      <c r="XAV249" s="59"/>
      <c r="XAW249" s="59"/>
      <c r="XAX249" s="59"/>
      <c r="XAY249" s="59"/>
      <c r="XAZ249" s="59"/>
      <c r="XBA249" s="59"/>
      <c r="XBB249" s="59"/>
      <c r="XBC249" s="59"/>
      <c r="XBD249" s="59"/>
      <c r="XBE249" s="59"/>
      <c r="XBJ249" s="59"/>
      <c r="XBO249" s="59"/>
      <c r="XCG249" s="322"/>
      <c r="XCH249" s="59"/>
      <c r="XCI249" s="59"/>
      <c r="XCJ249" s="59"/>
      <c r="XCK249" s="59"/>
      <c r="XCL249" s="59"/>
      <c r="XCM249" s="59"/>
      <c r="XCN249" s="59"/>
      <c r="XCO249" s="59"/>
      <c r="XCP249" s="59"/>
      <c r="XCQ249" s="59"/>
      <c r="XCV249" s="59"/>
      <c r="XDA249" s="59"/>
      <c r="XDS249" s="322"/>
      <c r="XDT249" s="59"/>
      <c r="XDU249" s="59"/>
      <c r="XDV249" s="59"/>
      <c r="XDW249" s="59"/>
      <c r="XDX249" s="59"/>
      <c r="XDY249" s="59"/>
      <c r="XDZ249" s="59"/>
      <c r="XEA249" s="59"/>
      <c r="XEB249" s="59"/>
      <c r="XEC249" s="59"/>
      <c r="XEH249" s="59"/>
      <c r="XEM249" s="59"/>
    </row>
    <row r="250" spans="1:1015 1033:2041 2059:3067 3085:4093 4111:5119 5137:6140 6145:7166 7171:8192 8197:9213 9218:10239 10244:16367">
      <c r="A250" s="21"/>
      <c r="B250" s="334"/>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10"/>
      <c r="AT250" s="131"/>
      <c r="AU250" s="131"/>
      <c r="AV250" s="131"/>
      <c r="AW250" s="131"/>
      <c r="AX250" s="131"/>
      <c r="AY250" s="131"/>
      <c r="AZ250" s="131"/>
      <c r="BA250" s="131"/>
      <c r="BB250" s="131"/>
      <c r="BC250" s="131"/>
      <c r="BD250" s="131"/>
      <c r="BE250" s="410"/>
      <c r="BG250" s="348"/>
      <c r="BH250" s="348"/>
      <c r="BI250" s="348"/>
      <c r="BJ250" s="126"/>
      <c r="BK250" s="224"/>
    </row>
    <row r="251" spans="1:1015 1033:2041 2059:3067 3085:4093 4111:5119 5137:6140 6145:7166 7171:8192 8197:9213 9218:10239 10244:16367">
      <c r="A251" s="104" t="s">
        <v>285</v>
      </c>
      <c r="B251" s="342" t="s">
        <v>26</v>
      </c>
      <c r="C251" s="105">
        <v>1414</v>
      </c>
      <c r="D251" s="105">
        <v>1481</v>
      </c>
      <c r="E251" s="105">
        <v>1109</v>
      </c>
      <c r="F251" s="105">
        <v>1053</v>
      </c>
      <c r="G251" s="77">
        <f t="shared" ref="G251:G267" si="85">SUM(C251:F251)</f>
        <v>5057</v>
      </c>
      <c r="H251" s="105">
        <v>1206.89124036578</v>
      </c>
      <c r="I251" s="105">
        <v>1329.0493447132301</v>
      </c>
      <c r="J251" s="105">
        <v>1464.9274985570701</v>
      </c>
      <c r="K251" s="143">
        <v>1252.2371706679601</v>
      </c>
      <c r="L251" s="77">
        <v>5253.1052543040396</v>
      </c>
      <c r="M251" s="144">
        <v>1493.1244975407099</v>
      </c>
      <c r="N251" s="144">
        <v>1398.7709901958701</v>
      </c>
      <c r="O251" s="144">
        <v>1249.685716512422</v>
      </c>
      <c r="P251" s="144">
        <v>1313.4174634489</v>
      </c>
      <c r="Q251" s="77">
        <v>5454.9986676979124</v>
      </c>
      <c r="R251" s="144">
        <v>1321.5393689816724</v>
      </c>
      <c r="S251" s="144">
        <v>1505.2192225932342</v>
      </c>
      <c r="T251" s="144">
        <v>1317.9966140884508</v>
      </c>
      <c r="U251" s="144">
        <v>1178.3916121523625</v>
      </c>
      <c r="V251" s="77">
        <v>5323.1468178157102</v>
      </c>
      <c r="W251" s="144">
        <v>1365.78704094042</v>
      </c>
      <c r="X251" s="144">
        <v>1479.0330730744251</v>
      </c>
      <c r="Y251" s="144">
        <v>1400.8231339005702</v>
      </c>
      <c r="Z251" s="144">
        <v>1422.3782403846999</v>
      </c>
      <c r="AA251" s="77">
        <v>5668.0214883001154</v>
      </c>
      <c r="AB251" s="144">
        <v>1483.5170096290356</v>
      </c>
      <c r="AC251" s="144">
        <v>1787.7230384746199</v>
      </c>
      <c r="AD251" s="144">
        <v>1566.5036438007801</v>
      </c>
      <c r="AE251" s="144">
        <v>1437.9081376089243</v>
      </c>
      <c r="AF251" s="77">
        <v>6275.6518295133701</v>
      </c>
      <c r="AG251" s="144">
        <v>1663.7494913399401</v>
      </c>
      <c r="AH251" s="144">
        <v>1576.98746478981</v>
      </c>
      <c r="AI251" s="144">
        <v>1528.4589459410608</v>
      </c>
      <c r="AJ251" s="144">
        <v>1561.5218441204083</v>
      </c>
      <c r="AK251" s="77">
        <v>6330.7177461912088</v>
      </c>
      <c r="AL251" s="144">
        <v>1736.63699790806</v>
      </c>
      <c r="AM251" s="144">
        <v>1736.63699790806</v>
      </c>
      <c r="AN251" s="144">
        <v>1892.1012675085831</v>
      </c>
      <c r="AO251" s="144">
        <v>1892.1012675085831</v>
      </c>
      <c r="AP251" s="144">
        <v>1607.8089183070649</v>
      </c>
      <c r="AQ251" s="359">
        <v>1607.8089183070651</v>
      </c>
      <c r="AR251" s="144">
        <v>1775.0607788364387</v>
      </c>
      <c r="AS251" s="359">
        <f>AU251-AM251-AO251-AQ251</f>
        <v>1775.0607788364387</v>
      </c>
      <c r="AT251" s="77">
        <v>7011.6079625601469</v>
      </c>
      <c r="AU251" s="77">
        <v>7011.6079625601469</v>
      </c>
      <c r="AV251" s="144">
        <v>2082.9467291335345</v>
      </c>
      <c r="AW251" s="144">
        <v>1921.2880570366165</v>
      </c>
      <c r="AX251" s="144">
        <v>1886.9695695064343</v>
      </c>
      <c r="AY251" s="144">
        <v>1926.8009895709913</v>
      </c>
      <c r="AZ251" s="77">
        <v>7818.0053452475759</v>
      </c>
      <c r="BA251" s="144">
        <v>2258.8678788740499</v>
      </c>
      <c r="BB251" s="144">
        <v>2181.1179791425602</v>
      </c>
      <c r="BC251" s="144">
        <v>2051.1826623517045</v>
      </c>
      <c r="BD251" s="144">
        <v>2131.416996825722</v>
      </c>
      <c r="BE251" s="77">
        <v>8622.5855171940366</v>
      </c>
      <c r="BG251" s="165">
        <f t="shared" ref="BG251:BG267" si="86">IF(ISERROR($BD251/AY251),"ns",IF($BD251/AY251&gt;200%,"x"&amp;(ROUND($BD251/AY251,1)),IF($BD251/AY251&lt;0,"ns",$BD251/AY251-1)))</f>
        <v>0.10619467623394208</v>
      </c>
      <c r="BH251" s="165"/>
      <c r="BI251" s="165">
        <f t="shared" ref="BI251:BI266" si="87">IF(ISERROR($BE251/AZ251),"ns",IF($BE251/AZ251&gt;200%,"x"&amp;(ROUND($BE251/AZ251,1)),IF($BE251/AZ251&lt;0,"ns",$BE251/AZ251-1)))</f>
        <v>0.10291374032323364</v>
      </c>
      <c r="BJ251" s="126"/>
      <c r="BK251" s="224" t="b">
        <f t="shared" ref="BK251:BK266" si="88">ROUND(BE251,1)=ROUND((BA251+BB251+BC251+BD251),1)</f>
        <v>1</v>
      </c>
    </row>
    <row r="252" spans="1:1015 1033:2041 2059:3067 3085:4093 4111:5119 5137:6140 6145:7166 7171:8192 8197:9213 9218:10239 10244:16367">
      <c r="A252" s="110" t="s">
        <v>286</v>
      </c>
      <c r="B252" s="343" t="s">
        <v>287</v>
      </c>
      <c r="C252" s="107">
        <v>6</v>
      </c>
      <c r="D252" s="107">
        <v>82</v>
      </c>
      <c r="E252" s="107">
        <v>50</v>
      </c>
      <c r="F252" s="107">
        <v>-62</v>
      </c>
      <c r="G252" s="78">
        <f t="shared" si="85"/>
        <v>76</v>
      </c>
      <c r="H252" s="107">
        <f>H274</f>
        <v>0</v>
      </c>
      <c r="I252" s="107">
        <f>I274</f>
        <v>0</v>
      </c>
      <c r="J252" s="107">
        <f>J274</f>
        <v>0</v>
      </c>
      <c r="K252" s="145">
        <f>K274</f>
        <v>0</v>
      </c>
      <c r="L252" s="78">
        <f>L274</f>
        <v>0</v>
      </c>
      <c r="M252" s="146">
        <v>0</v>
      </c>
      <c r="N252" s="146">
        <v>0</v>
      </c>
      <c r="O252" s="146">
        <v>0</v>
      </c>
      <c r="P252" s="146">
        <v>0</v>
      </c>
      <c r="Q252" s="78">
        <v>0</v>
      </c>
      <c r="R252" s="146">
        <v>0</v>
      </c>
      <c r="S252" s="146">
        <v>0</v>
      </c>
      <c r="T252" s="146">
        <v>0</v>
      </c>
      <c r="U252" s="146">
        <v>0</v>
      </c>
      <c r="V252" s="78">
        <v>0</v>
      </c>
      <c r="W252" s="146">
        <v>0</v>
      </c>
      <c r="X252" s="146">
        <v>0</v>
      </c>
      <c r="Y252" s="146">
        <v>0</v>
      </c>
      <c r="Z252" s="146">
        <v>0</v>
      </c>
      <c r="AA252" s="78">
        <v>0</v>
      </c>
      <c r="AB252" s="146">
        <v>0</v>
      </c>
      <c r="AC252" s="146">
        <v>0</v>
      </c>
      <c r="AD252" s="146">
        <v>0</v>
      </c>
      <c r="AE252" s="146">
        <v>0</v>
      </c>
      <c r="AF252" s="78">
        <v>0</v>
      </c>
      <c r="AG252" s="146">
        <v>0</v>
      </c>
      <c r="AH252" s="146">
        <v>0</v>
      </c>
      <c r="AI252" s="146">
        <v>0</v>
      </c>
      <c r="AJ252" s="146">
        <v>0</v>
      </c>
      <c r="AK252" s="78">
        <v>0</v>
      </c>
      <c r="AL252" s="146">
        <v>0</v>
      </c>
      <c r="AM252" s="146">
        <f>AM274</f>
        <v>0</v>
      </c>
      <c r="AN252" s="146">
        <v>0</v>
      </c>
      <c r="AO252" s="146">
        <f>AO274</f>
        <v>0</v>
      </c>
      <c r="AP252" s="146">
        <v>0</v>
      </c>
      <c r="AQ252" s="356">
        <f>AQ274</f>
        <v>0</v>
      </c>
      <c r="AR252" s="146">
        <v>0</v>
      </c>
      <c r="AS252" s="356">
        <f t="shared" ref="AS252:AS266" si="89">AU252-AM252-AO252-AQ252</f>
        <v>0</v>
      </c>
      <c r="AT252" s="78">
        <v>0</v>
      </c>
      <c r="AU252" s="78">
        <v>0</v>
      </c>
      <c r="AV252" s="146">
        <v>0</v>
      </c>
      <c r="AW252" s="146">
        <v>0</v>
      </c>
      <c r="AX252" s="146">
        <v>0</v>
      </c>
      <c r="AY252" s="146">
        <v>0</v>
      </c>
      <c r="AZ252" s="96">
        <v>0</v>
      </c>
      <c r="BA252" s="146">
        <v>0</v>
      </c>
      <c r="BB252" s="146">
        <v>0</v>
      </c>
      <c r="BC252" s="146">
        <v>0</v>
      </c>
      <c r="BD252" s="146">
        <f>BD274</f>
        <v>0</v>
      </c>
      <c r="BE252" s="96">
        <f t="shared" ref="BE252" si="90">BE274</f>
        <v>0</v>
      </c>
      <c r="BG252" s="165" t="str">
        <f t="shared" si="86"/>
        <v>ns</v>
      </c>
      <c r="BH252" s="165"/>
      <c r="BI252" s="165" t="str">
        <f t="shared" si="87"/>
        <v>ns</v>
      </c>
      <c r="BJ252" s="126"/>
      <c r="BK252" s="224" t="b">
        <f t="shared" si="88"/>
        <v>1</v>
      </c>
    </row>
    <row r="253" spans="1:1015 1033:2041 2059:3067 3085:4093 4111:5119 5137:6140 6145:7166 7171:8192 8197:9213 9218:10239 10244:16367">
      <c r="A253" s="21" t="s">
        <v>288</v>
      </c>
      <c r="B253" s="336" t="s">
        <v>28</v>
      </c>
      <c r="C253" s="97">
        <v>-873</v>
      </c>
      <c r="D253" s="97">
        <v>-720</v>
      </c>
      <c r="E253" s="97">
        <v>-713</v>
      </c>
      <c r="F253" s="97">
        <v>-830</v>
      </c>
      <c r="G253" s="102">
        <f t="shared" si="85"/>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-886.85297997720397</v>
      </c>
      <c r="AA253" s="92">
        <v>-3482.6798790522398</v>
      </c>
      <c r="AB253" s="91">
        <v>-1080.0878560608298</v>
      </c>
      <c r="AC253" s="91">
        <v>-912.42982110329092</v>
      </c>
      <c r="AD253" s="91">
        <v>-867.28194535801799</v>
      </c>
      <c r="AE253" s="91">
        <v>-904.47330884118196</v>
      </c>
      <c r="AF253" s="92">
        <v>-3764.2729313633199</v>
      </c>
      <c r="AG253" s="91">
        <v>-1237.64309883594</v>
      </c>
      <c r="AH253" s="91">
        <v>-900.81303760075798</v>
      </c>
      <c r="AI253" s="91">
        <v>-895.71932427358206</v>
      </c>
      <c r="AJ253" s="91">
        <v>-951.5443235555947</v>
      </c>
      <c r="AK253" s="92">
        <v>-3985.7197842658816</v>
      </c>
      <c r="AL253" s="91">
        <v>-1409.0287574204399</v>
      </c>
      <c r="AM253" s="91">
        <v>-1409.0287574204399</v>
      </c>
      <c r="AN253" s="91">
        <v>-959.93449588167903</v>
      </c>
      <c r="AO253" s="91">
        <v>-959.93449588167709</v>
      </c>
      <c r="AP253" s="91">
        <v>-977.66136380447597</v>
      </c>
      <c r="AQ253" s="352">
        <v>-977.66136380448006</v>
      </c>
      <c r="AR253" s="91">
        <v>-1000.36488175615</v>
      </c>
      <c r="AS253" s="414">
        <f t="shared" si="89"/>
        <v>-1000.3648817561432</v>
      </c>
      <c r="AT253" s="92">
        <v>-4346.9894988627402</v>
      </c>
      <c r="AU253" s="92">
        <v>-4346.9894988627402</v>
      </c>
      <c r="AV253" s="91">
        <v>-1434.80885022856</v>
      </c>
      <c r="AW253" s="91">
        <v>-1036.2446087442904</v>
      </c>
      <c r="AX253" s="91">
        <v>-1139.3460503055328</v>
      </c>
      <c r="AY253" s="91">
        <v>-1208.8074401855099</v>
      </c>
      <c r="AZ253" s="92">
        <v>-4819.2069494638927</v>
      </c>
      <c r="BA253" s="91">
        <v>-1277.5288798782201</v>
      </c>
      <c r="BB253" s="91">
        <v>-1179.3926716616963</v>
      </c>
      <c r="BC253" s="91">
        <v>-1214.0533703348301</v>
      </c>
      <c r="BD253" s="91">
        <v>-1271.36260024791</v>
      </c>
      <c r="BE253" s="519">
        <v>-4942.337522122657</v>
      </c>
      <c r="BG253" s="165">
        <f t="shared" si="86"/>
        <v>5.1749482988622253E-2</v>
      </c>
      <c r="BH253" s="165"/>
      <c r="BI253" s="165">
        <f t="shared" si="87"/>
        <v>2.5549965782744044E-2</v>
      </c>
      <c r="BJ253" s="126"/>
      <c r="BK253" s="224" t="b">
        <f t="shared" si="88"/>
        <v>1</v>
      </c>
    </row>
    <row r="254" spans="1:1015 1033:2041 2059:3067 3085:4093 4111:5119 5137:6140 6145:7166 7171:8192 8197:9213 9218:10239 10244:16367">
      <c r="A254" s="93" t="s">
        <v>289</v>
      </c>
      <c r="B254" s="337"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3">
        <v>0</v>
      </c>
      <c r="AR254" s="95">
        <v>0</v>
      </c>
      <c r="AS254" s="353">
        <f t="shared" si="89"/>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s="95">
        <v>0</v>
      </c>
      <c r="BE254" s="96">
        <v>0</v>
      </c>
      <c r="BG254" s="165" t="str">
        <f t="shared" si="86"/>
        <v>ns</v>
      </c>
      <c r="BH254" s="165"/>
      <c r="BI254" s="165">
        <f t="shared" si="87"/>
        <v>-1</v>
      </c>
      <c r="BJ254" s="126"/>
      <c r="BK254" s="224" t="b">
        <f t="shared" si="88"/>
        <v>1</v>
      </c>
    </row>
    <row r="255" spans="1:1015 1033:2041 2059:3067 3085:4093 4111:5119 5137:6140 6145:7166 7171:8192 8197:9213 9218:10239 10244:16367">
      <c r="A255" s="21" t="s">
        <v>290</v>
      </c>
      <c r="B255" s="335" t="s">
        <v>32</v>
      </c>
      <c r="C255" s="60">
        <v>541</v>
      </c>
      <c r="D255" s="60">
        <v>761</v>
      </c>
      <c r="E255" s="60">
        <v>396</v>
      </c>
      <c r="F255" s="60">
        <v>223</v>
      </c>
      <c r="G255" s="61">
        <f t="shared" si="85"/>
        <v>1921</v>
      </c>
      <c r="H255" s="60">
        <v>296.24068972146199</v>
      </c>
      <c r="I255" s="60">
        <v>576.57280288359698</v>
      </c>
      <c r="J255" s="60">
        <v>726.81420497156296</v>
      </c>
      <c r="K255" s="60">
        <v>466.586565754177</v>
      </c>
      <c r="L255" s="61">
        <v>2066.2142633307999</v>
      </c>
      <c r="M255" s="134">
        <v>547.64372778264601</v>
      </c>
      <c r="N255" s="134">
        <v>662.99607628959404</v>
      </c>
      <c r="O255" s="134">
        <v>508.63271850174402</v>
      </c>
      <c r="P255" s="134">
        <v>497.58476161293305</v>
      </c>
      <c r="Q255" s="61">
        <v>2216.8572841869118</v>
      </c>
      <c r="R255" s="134">
        <v>371.46748712565034</v>
      </c>
      <c r="S255" s="134">
        <v>702.4942765010893</v>
      </c>
      <c r="T255" s="134">
        <v>545.21063883525176</v>
      </c>
      <c r="U255" s="134">
        <v>365.16107924092171</v>
      </c>
      <c r="V255" s="61">
        <v>1984.3334817029101</v>
      </c>
      <c r="W255" s="134">
        <v>361.144201215149</v>
      </c>
      <c r="X255" s="134">
        <v>690.70779277549025</v>
      </c>
      <c r="Y255" s="134">
        <v>597.96435484972903</v>
      </c>
      <c r="Z255" s="134">
        <v>535.52526040749899</v>
      </c>
      <c r="AA255" s="61">
        <v>2185.3416092478651</v>
      </c>
      <c r="AB255" s="134">
        <v>403.42915356821049</v>
      </c>
      <c r="AC255" s="134">
        <v>875.29321737133102</v>
      </c>
      <c r="AD255" s="134">
        <v>699.221698442763</v>
      </c>
      <c r="AE255" s="134">
        <v>533.43482876773953</v>
      </c>
      <c r="AF255" s="61">
        <v>2511.3788981500402</v>
      </c>
      <c r="AG255" s="134">
        <v>426.10639250399402</v>
      </c>
      <c r="AH255" s="134">
        <v>676.17442718904704</v>
      </c>
      <c r="AI255" s="134">
        <v>632.73962166747992</v>
      </c>
      <c r="AJ255" s="134">
        <v>609.97752056481056</v>
      </c>
      <c r="AK255" s="61">
        <v>2344.9979619253272</v>
      </c>
      <c r="AL255" s="134">
        <v>327.60824048761702</v>
      </c>
      <c r="AM255" s="134">
        <v>327.60824048761702</v>
      </c>
      <c r="AN255" s="134">
        <v>932.16677162690303</v>
      </c>
      <c r="AO255" s="134">
        <v>932.16677162690598</v>
      </c>
      <c r="AP255" s="134">
        <v>630.14755450258792</v>
      </c>
      <c r="AQ255" s="354">
        <v>630.14755450258508</v>
      </c>
      <c r="AR255" s="134">
        <v>774.6958970802857</v>
      </c>
      <c r="AS255" s="354">
        <f t="shared" si="89"/>
        <v>774.69589708028866</v>
      </c>
      <c r="AT255" s="61">
        <v>2664.6184636973967</v>
      </c>
      <c r="AU255" s="61">
        <v>2664.6184636973967</v>
      </c>
      <c r="AV255" s="134">
        <v>648.13787890496917</v>
      </c>
      <c r="AW255" s="134">
        <v>885.04344829232684</v>
      </c>
      <c r="AX255" s="134">
        <v>747.62351920090555</v>
      </c>
      <c r="AY255" s="134">
        <v>717.99354938547629</v>
      </c>
      <c r="AZ255" s="61">
        <v>2998.7983957836732</v>
      </c>
      <c r="BA255" s="134">
        <v>981.33899899582593</v>
      </c>
      <c r="BB255" s="134">
        <v>1001.7253074808641</v>
      </c>
      <c r="BC255" s="134">
        <v>837.12929201687132</v>
      </c>
      <c r="BD255" s="134">
        <v>860.05439657781915</v>
      </c>
      <c r="BE255" s="61">
        <v>3680.247995071381</v>
      </c>
      <c r="BG255" s="165">
        <f t="shared" si="86"/>
        <v>0.19785811072248682</v>
      </c>
      <c r="BH255" s="165"/>
      <c r="BI255" s="165">
        <f t="shared" si="87"/>
        <v>0.22724088429746714</v>
      </c>
      <c r="BJ255" s="126"/>
      <c r="BK255" s="224" t="b">
        <f t="shared" si="88"/>
        <v>1</v>
      </c>
    </row>
    <row r="256" spans="1:1015 1033:2041 2059:3067 3085:4093 4111:5119 5137:6140 6145:7166 7171:8192 8197:9213 9218:10239 10244:16367">
      <c r="A256" s="21" t="s">
        <v>291</v>
      </c>
      <c r="B256" s="336" t="s">
        <v>34</v>
      </c>
      <c r="C256" s="97">
        <v>-81</v>
      </c>
      <c r="D256" s="97">
        <v>-384</v>
      </c>
      <c r="E256" s="97">
        <v>-78</v>
      </c>
      <c r="F256" s="97">
        <v>-112</v>
      </c>
      <c r="G256" s="102">
        <f t="shared" si="85"/>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2">
        <v>-33.863</v>
      </c>
      <c r="AR256" s="91">
        <v>-14.9009120169368</v>
      </c>
      <c r="AS256" s="414">
        <f t="shared" si="89"/>
        <v>-14.900912016937014</v>
      </c>
      <c r="AT256" s="92">
        <v>-250.66791201693701</v>
      </c>
      <c r="AU256" s="92">
        <v>-250.66791201693701</v>
      </c>
      <c r="AV256" s="91">
        <v>-36.003999999999998</v>
      </c>
      <c r="AW256" s="91">
        <v>-32.375287823312554</v>
      </c>
      <c r="AX256" s="91">
        <v>-12.901601451827888</v>
      </c>
      <c r="AY256" s="91">
        <v>-38.623592617261899</v>
      </c>
      <c r="AZ256" s="92">
        <v>-119.90448189239982</v>
      </c>
      <c r="BA256" s="91">
        <v>33.245389973597099</v>
      </c>
      <c r="BB256" s="91">
        <v>-38.610792076017482</v>
      </c>
      <c r="BC256" s="91">
        <v>-19.329560925609822</v>
      </c>
      <c r="BD256" s="91">
        <v>-92.622780034151134</v>
      </c>
      <c r="BE256" s="519">
        <v>-117.31774140218164</v>
      </c>
      <c r="BG256" s="165" t="str">
        <f t="shared" si="86"/>
        <v>x2.4</v>
      </c>
      <c r="BH256" s="165"/>
      <c r="BI256" s="165">
        <f t="shared" si="87"/>
        <v>-2.1573342792469363E-2</v>
      </c>
      <c r="BJ256" s="126"/>
      <c r="BK256" s="224" t="b">
        <f t="shared" si="88"/>
        <v>1</v>
      </c>
    </row>
    <row r="257" spans="1:63">
      <c r="A257" s="93" t="s">
        <v>292</v>
      </c>
      <c r="B257" s="337"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3">
        <v>0</v>
      </c>
      <c r="AR257" s="95">
        <v>0</v>
      </c>
      <c r="AS257" s="353">
        <f t="shared" si="89"/>
        <v>0</v>
      </c>
      <c r="AT257" s="96">
        <v>0</v>
      </c>
      <c r="AU257" s="96">
        <v>0</v>
      </c>
      <c r="AV257" s="95">
        <v>0</v>
      </c>
      <c r="AW257" s="95">
        <v>-2.1313869999999998E-12</v>
      </c>
      <c r="AX257" s="95">
        <v>0</v>
      </c>
      <c r="AY257" s="95">
        <v>0</v>
      </c>
      <c r="AZ257" s="96">
        <v>-2.1313869999999998E-12</v>
      </c>
      <c r="BA257" s="95">
        <v>0</v>
      </c>
      <c r="BB257" s="95">
        <v>3.79999991598E-7</v>
      </c>
      <c r="BC257" s="95">
        <v>-1.019999894783E-6</v>
      </c>
      <c r="BD257" s="95">
        <v>-1.019999894783E-6</v>
      </c>
      <c r="BE257" s="96">
        <v>-1.659999797968E-6</v>
      </c>
      <c r="BG257" s="165" t="str">
        <f t="shared" si="86"/>
        <v>ns</v>
      </c>
      <c r="BH257" s="165"/>
      <c r="BI257" s="165" t="str">
        <f t="shared" si="87"/>
        <v>x778835.5</v>
      </c>
      <c r="BJ257" s="126"/>
      <c r="BK257" s="224" t="b">
        <f t="shared" si="88"/>
        <v>1</v>
      </c>
    </row>
    <row r="258" spans="1:63">
      <c r="A258" s="21" t="s">
        <v>293</v>
      </c>
      <c r="B258" s="336" t="s">
        <v>38</v>
      </c>
      <c r="C258" s="97">
        <v>64</v>
      </c>
      <c r="D258" s="97">
        <v>-45</v>
      </c>
      <c r="E258" s="97">
        <v>59</v>
      </c>
      <c r="F258" s="97">
        <v>-18</v>
      </c>
      <c r="G258" s="102">
        <f t="shared" si="85"/>
        <v>60</v>
      </c>
      <c r="H258" s="97">
        <v>62.100999999999999</v>
      </c>
      <c r="I258" s="97">
        <v>61.185000000000002</v>
      </c>
      <c r="J258" s="97">
        <v>59.002000000000002</v>
      </c>
      <c r="K258" s="97">
        <v>29.196999999999999</v>
      </c>
      <c r="L258" s="102">
        <v>211.48500000000001</v>
      </c>
      <c r="M258" s="135">
        <v>69.349000000000004</v>
      </c>
      <c r="N258" s="135">
        <v>59.651000000000003</v>
      </c>
      <c r="O258" s="135">
        <v>46.120000000000005</v>
      </c>
      <c r="P258" s="135">
        <v>-8.0000000000000071E-2</v>
      </c>
      <c r="Q258" s="102">
        <v>175.04000000000002</v>
      </c>
      <c r="R258" s="135">
        <v>1.0660000000000001</v>
      </c>
      <c r="S258" s="135">
        <v>-0.26600000000000001</v>
      </c>
      <c r="T258" s="135">
        <v>0.97</v>
      </c>
      <c r="U258" s="135">
        <v>-1.39</v>
      </c>
      <c r="V258" s="102">
        <v>0.38</v>
      </c>
      <c r="W258" s="135">
        <v>-0.192</v>
      </c>
      <c r="X258" s="135">
        <v>-0.95899999999999996</v>
      </c>
      <c r="Y258" s="135">
        <v>2.1989999999999998</v>
      </c>
      <c r="Z258" s="135">
        <v>3.1429999999999998</v>
      </c>
      <c r="AA258" s="102">
        <v>4.1909999999999998</v>
      </c>
      <c r="AB258" s="135">
        <v>1.59483215520782</v>
      </c>
      <c r="AC258" s="135">
        <v>2.7461653463257498</v>
      </c>
      <c r="AD258" s="135">
        <v>0.34001566985766501</v>
      </c>
      <c r="AE258" s="135">
        <v>2.3078529489203299</v>
      </c>
      <c r="AF258" s="102">
        <v>6.9888661203115596</v>
      </c>
      <c r="AG258" s="135">
        <v>1.57366752302855</v>
      </c>
      <c r="AH258" s="135">
        <v>1.8052546692900999</v>
      </c>
      <c r="AI258" s="135">
        <v>2.1086923931546</v>
      </c>
      <c r="AJ258" s="135">
        <v>2.0645367272055801</v>
      </c>
      <c r="AK258" s="102">
        <v>7.5521513126788298</v>
      </c>
      <c r="AL258" s="135">
        <v>2.8691409503337799</v>
      </c>
      <c r="AM258" s="135">
        <v>2.8691409503337799</v>
      </c>
      <c r="AN258" s="135">
        <v>3.2440560652441301</v>
      </c>
      <c r="AO258" s="135">
        <v>3.2440560652441301</v>
      </c>
      <c r="AP258" s="135">
        <v>5.0726097594725799</v>
      </c>
      <c r="AQ258" s="355">
        <v>5.0726097594725896</v>
      </c>
      <c r="AR258" s="135">
        <v>4.2367150043474897</v>
      </c>
      <c r="AS258" s="416">
        <f t="shared" si="89"/>
        <v>4.2367150043475004</v>
      </c>
      <c r="AT258" s="102">
        <v>15.422521779398</v>
      </c>
      <c r="AU258" s="102">
        <v>15.422521779398</v>
      </c>
      <c r="AV258" s="135">
        <v>3.6286345459626501</v>
      </c>
      <c r="AW258" s="135">
        <v>7.264823494351873</v>
      </c>
      <c r="AX258" s="135">
        <v>5.8287906606848203</v>
      </c>
      <c r="AY258" s="135">
        <v>4.6992235021942896</v>
      </c>
      <c r="AZ258" s="102">
        <v>21.42147220319363</v>
      </c>
      <c r="BA258" s="135">
        <v>4.00507118565507</v>
      </c>
      <c r="BB258" s="135">
        <v>10.354243000485525</v>
      </c>
      <c r="BC258" s="135">
        <v>5.5224684175021004</v>
      </c>
      <c r="BD258" s="135">
        <v>6.8771430296448299</v>
      </c>
      <c r="BE258" s="63">
        <v>26.758925633287525</v>
      </c>
      <c r="BG258" s="165">
        <f t="shared" si="86"/>
        <v>0.46346370340409782</v>
      </c>
      <c r="BH258" s="165"/>
      <c r="BI258" s="165">
        <f t="shared" si="87"/>
        <v>0.2491637073057078</v>
      </c>
      <c r="BJ258" s="126"/>
      <c r="BK258" s="224" t="b">
        <f t="shared" si="88"/>
        <v>1</v>
      </c>
    </row>
    <row r="259" spans="1:63">
      <c r="A259" s="21" t="s">
        <v>294</v>
      </c>
      <c r="B259" s="336" t="s">
        <v>40</v>
      </c>
      <c r="C259" s="97">
        <v>1</v>
      </c>
      <c r="D259" s="97">
        <v>0</v>
      </c>
      <c r="E259" s="97">
        <v>0</v>
      </c>
      <c r="F259" s="97">
        <v>-8</v>
      </c>
      <c r="G259" s="102">
        <f t="shared" si="85"/>
        <v>-7</v>
      </c>
      <c r="H259" s="97">
        <v>0.435</v>
      </c>
      <c r="I259" s="97">
        <v>0.372</v>
      </c>
      <c r="J259" s="97">
        <v>-7.0000000000000007E-2</v>
      </c>
      <c r="K259" s="97">
        <v>0.08</v>
      </c>
      <c r="L259" s="102">
        <v>0.81699999999999995</v>
      </c>
      <c r="M259" s="135">
        <v>-1.4E-2</v>
      </c>
      <c r="N259" s="135">
        <v>4.0000000000000001E-3</v>
      </c>
      <c r="O259" s="135">
        <v>2.3519999999999999</v>
      </c>
      <c r="P259" s="135">
        <v>10.285</v>
      </c>
      <c r="Q259" s="102">
        <v>12.627000000000001</v>
      </c>
      <c r="R259" s="135">
        <v>-4.0000000000000001E-3</v>
      </c>
      <c r="S259" s="135">
        <v>13.385</v>
      </c>
      <c r="T259" s="135">
        <v>0.63100000000000001</v>
      </c>
      <c r="U259" s="135">
        <v>-0.313</v>
      </c>
      <c r="V259" s="102">
        <v>13.699</v>
      </c>
      <c r="W259" s="135">
        <v>2.5419999999999998</v>
      </c>
      <c r="X259" s="135">
        <v>-0.01</v>
      </c>
      <c r="Y259" s="135">
        <v>-3.4409999999999998</v>
      </c>
      <c r="Z259" s="135">
        <v>13.166</v>
      </c>
      <c r="AA259" s="102">
        <v>12.257000000000001</v>
      </c>
      <c r="AB259" s="135">
        <v>-0.17899999999999999</v>
      </c>
      <c r="AC259" s="135">
        <v>-9.4E-2</v>
      </c>
      <c r="AD259" s="135">
        <v>1.1970000000000001</v>
      </c>
      <c r="AE259" s="135">
        <v>-2.5999999999999999E-2</v>
      </c>
      <c r="AF259" s="102">
        <v>0.89800000000000002</v>
      </c>
      <c r="AG259" s="135">
        <v>0.13900000000000001</v>
      </c>
      <c r="AH259" s="135">
        <v>-37.048999999999999</v>
      </c>
      <c r="AI259" s="135">
        <v>-2.5779999999999998</v>
      </c>
      <c r="AJ259" s="135">
        <v>0.4</v>
      </c>
      <c r="AK259" s="102">
        <v>-39.088000000000001</v>
      </c>
      <c r="AL259" s="135">
        <v>4.3999999999999997E-2</v>
      </c>
      <c r="AM259" s="135">
        <v>4.3999999999999997E-2</v>
      </c>
      <c r="AN259" s="135">
        <v>-0.95699999999999996</v>
      </c>
      <c r="AO259" s="135">
        <v>-0.95700000000000007</v>
      </c>
      <c r="AP259" s="135">
        <v>1.409</v>
      </c>
      <c r="AQ259" s="355">
        <v>1.409</v>
      </c>
      <c r="AR259" s="135">
        <v>-8.7739999999999991</v>
      </c>
      <c r="AS259" s="416">
        <f t="shared" si="89"/>
        <v>-8.7740000000000009</v>
      </c>
      <c r="AT259" s="102">
        <v>-8.2780000000000005</v>
      </c>
      <c r="AU259" s="102">
        <v>-8.2780000000000005</v>
      </c>
      <c r="AV259" s="135">
        <v>5</v>
      </c>
      <c r="AW259" s="135">
        <v>0.10299999999999999</v>
      </c>
      <c r="AX259" s="135">
        <v>-1.7935221608347411</v>
      </c>
      <c r="AY259" s="135">
        <v>-0.81002127437580895</v>
      </c>
      <c r="AZ259" s="102">
        <v>2.4994565647894591</v>
      </c>
      <c r="BA259" s="135">
        <v>0.11899999999999999</v>
      </c>
      <c r="BB259" s="135">
        <v>2.0489621196052394</v>
      </c>
      <c r="BC259" s="135">
        <v>-1.6006548116582898E-2</v>
      </c>
      <c r="BD259" s="135">
        <v>1.1650502618764038</v>
      </c>
      <c r="BE259" s="63">
        <v>3.3170058333650596</v>
      </c>
      <c r="BG259" s="165" t="str">
        <f t="shared" si="86"/>
        <v>ns</v>
      </c>
      <c r="BH259" s="165"/>
      <c r="BI259" s="165">
        <f t="shared" si="87"/>
        <v>0.32709080849519245</v>
      </c>
      <c r="BJ259" s="126"/>
      <c r="BK259" s="224" t="b">
        <f t="shared" si="88"/>
        <v>1</v>
      </c>
    </row>
    <row r="260" spans="1:63">
      <c r="A260" s="21" t="s">
        <v>295</v>
      </c>
      <c r="B260" s="336" t="s">
        <v>42</v>
      </c>
      <c r="C260" s="97">
        <v>0</v>
      </c>
      <c r="D260" s="97">
        <v>0</v>
      </c>
      <c r="E260" s="97">
        <v>0</v>
      </c>
      <c r="F260" s="97">
        <v>0</v>
      </c>
      <c r="G260" s="102">
        <f t="shared" si="85"/>
        <v>0</v>
      </c>
      <c r="H260" s="97">
        <v>0</v>
      </c>
      <c r="I260" s="97">
        <v>0</v>
      </c>
      <c r="J260" s="97">
        <v>0</v>
      </c>
      <c r="K260" s="97">
        <v>0</v>
      </c>
      <c r="L260" s="102">
        <v>0</v>
      </c>
      <c r="M260" s="135">
        <v>0</v>
      </c>
      <c r="N260" s="135">
        <v>0</v>
      </c>
      <c r="O260" s="135">
        <v>0</v>
      </c>
      <c r="P260" s="135">
        <v>0</v>
      </c>
      <c r="Q260" s="102">
        <v>0</v>
      </c>
      <c r="R260" s="135">
        <v>0</v>
      </c>
      <c r="S260" s="135">
        <v>0</v>
      </c>
      <c r="T260" s="135">
        <v>0</v>
      </c>
      <c r="U260" s="135">
        <v>0</v>
      </c>
      <c r="V260" s="102">
        <v>0</v>
      </c>
      <c r="W260" s="135">
        <v>0</v>
      </c>
      <c r="X260" s="135">
        <v>0</v>
      </c>
      <c r="Y260" s="135">
        <v>0</v>
      </c>
      <c r="Z260" s="135">
        <v>0</v>
      </c>
      <c r="AA260" s="102">
        <v>0</v>
      </c>
      <c r="AB260" s="135">
        <v>0</v>
      </c>
      <c r="AC260" s="135">
        <v>0</v>
      </c>
      <c r="AD260" s="135">
        <v>0</v>
      </c>
      <c r="AE260" s="135">
        <v>0</v>
      </c>
      <c r="AF260" s="102">
        <v>0</v>
      </c>
      <c r="AG260" s="135">
        <v>0</v>
      </c>
      <c r="AH260" s="135">
        <v>0</v>
      </c>
      <c r="AI260" s="135">
        <v>6.1734623126250499E-2</v>
      </c>
      <c r="AJ260" s="135">
        <v>1.28287927261843E-3</v>
      </c>
      <c r="AK260" s="102">
        <v>6.3017502398868996E-2</v>
      </c>
      <c r="AL260" s="135">
        <v>0</v>
      </c>
      <c r="AM260" s="135">
        <v>0</v>
      </c>
      <c r="AN260" s="135">
        <v>0</v>
      </c>
      <c r="AO260" s="135">
        <v>0</v>
      </c>
      <c r="AP260" s="135">
        <v>0</v>
      </c>
      <c r="AQ260" s="355">
        <v>0</v>
      </c>
      <c r="AR260" s="135">
        <v>0</v>
      </c>
      <c r="AS260" s="416">
        <f t="shared" si="89"/>
        <v>0</v>
      </c>
      <c r="AT260" s="102">
        <v>0</v>
      </c>
      <c r="AU260" s="102">
        <v>0</v>
      </c>
      <c r="AV260" s="135">
        <v>0</v>
      </c>
      <c r="AW260" s="135">
        <v>0</v>
      </c>
      <c r="AX260" s="135">
        <v>0</v>
      </c>
      <c r="AY260" s="135">
        <v>0</v>
      </c>
      <c r="AZ260" s="102">
        <v>0</v>
      </c>
      <c r="BA260" s="135">
        <v>0</v>
      </c>
      <c r="BB260" s="135">
        <v>0</v>
      </c>
      <c r="BC260" s="135">
        <v>0</v>
      </c>
      <c r="BD260" s="135">
        <v>0</v>
      </c>
      <c r="BE260" s="63">
        <v>0</v>
      </c>
      <c r="BG260" s="165" t="str">
        <f t="shared" si="86"/>
        <v>ns</v>
      </c>
      <c r="BH260" s="165"/>
      <c r="BI260" s="165" t="str">
        <f t="shared" si="87"/>
        <v>ns</v>
      </c>
      <c r="BJ260" s="126"/>
      <c r="BK260" s="224" t="b">
        <f t="shared" si="88"/>
        <v>1</v>
      </c>
    </row>
    <row r="261" spans="1:63">
      <c r="A261" s="21" t="s">
        <v>296</v>
      </c>
      <c r="B261" s="335" t="s">
        <v>44</v>
      </c>
      <c r="C261" s="60">
        <v>525</v>
      </c>
      <c r="D261" s="60">
        <v>332</v>
      </c>
      <c r="E261" s="60">
        <v>377</v>
      </c>
      <c r="F261" s="60">
        <v>85</v>
      </c>
      <c r="G261" s="61">
        <f t="shared" si="85"/>
        <v>1319</v>
      </c>
      <c r="H261" s="60">
        <v>236.95468972146199</v>
      </c>
      <c r="I261" s="60">
        <v>472.15680288359698</v>
      </c>
      <c r="J261" s="60">
        <v>619.75620497156297</v>
      </c>
      <c r="K261" s="60">
        <v>392.47556575417701</v>
      </c>
      <c r="L261" s="61">
        <v>1721.3432633308</v>
      </c>
      <c r="M261" s="134">
        <v>470.77672778264605</v>
      </c>
      <c r="N261" s="134">
        <v>641.27507628959404</v>
      </c>
      <c r="O261" s="134">
        <v>503.43389819359601</v>
      </c>
      <c r="P261" s="134">
        <v>470.66678965502803</v>
      </c>
      <c r="Q261" s="61">
        <v>2086.1524919208618</v>
      </c>
      <c r="R261" s="134">
        <v>308.14004661947433</v>
      </c>
      <c r="S261" s="134">
        <v>760.8177092934593</v>
      </c>
      <c r="T261" s="134">
        <v>603.62970459463975</v>
      </c>
      <c r="U261" s="134">
        <v>389.85515182620469</v>
      </c>
      <c r="V261" s="61">
        <v>2062.4426123337798</v>
      </c>
      <c r="W261" s="134">
        <v>373.13677766234497</v>
      </c>
      <c r="X261" s="134">
        <v>620.65469784590823</v>
      </c>
      <c r="Y261" s="134">
        <v>551.37795042090511</v>
      </c>
      <c r="Z261" s="134">
        <v>497.00218251729598</v>
      </c>
      <c r="AA261" s="61">
        <v>2042.1716084464551</v>
      </c>
      <c r="AB261" s="134">
        <v>245.31653295266855</v>
      </c>
      <c r="AC261" s="134">
        <v>536.27047162395797</v>
      </c>
      <c r="AD261" s="134">
        <v>483.33563166593103</v>
      </c>
      <c r="AE261" s="134">
        <v>425.08269114349946</v>
      </c>
      <c r="AF261" s="61">
        <v>1690.0053273860601</v>
      </c>
      <c r="AG261" s="134">
        <v>360.52906002702201</v>
      </c>
      <c r="AH261" s="134">
        <v>681.63850661856702</v>
      </c>
      <c r="AI261" s="134">
        <v>620.59497515281691</v>
      </c>
      <c r="AJ261" s="134">
        <v>611.29629585390853</v>
      </c>
      <c r="AK261" s="61">
        <v>2274.0588376523174</v>
      </c>
      <c r="AL261" s="134">
        <v>52.203381437951208</v>
      </c>
      <c r="AM261" s="134">
        <v>52.203381437951208</v>
      </c>
      <c r="AN261" s="134">
        <v>1010.867827692153</v>
      </c>
      <c r="AO261" s="134">
        <v>1010.8678276921519</v>
      </c>
      <c r="AP261" s="134">
        <v>602.76616426205987</v>
      </c>
      <c r="AQ261" s="354">
        <v>602.76616426205487</v>
      </c>
      <c r="AR261" s="134">
        <v>755.25770006769676</v>
      </c>
      <c r="AS261" s="354">
        <f t="shared" si="89"/>
        <v>755.25770006769903</v>
      </c>
      <c r="AT261" s="61">
        <v>2421.0950734598568</v>
      </c>
      <c r="AU261" s="61">
        <v>2421.0950734598568</v>
      </c>
      <c r="AV261" s="134">
        <v>620.76251345093215</v>
      </c>
      <c r="AW261" s="134">
        <v>860.03598396336611</v>
      </c>
      <c r="AX261" s="134">
        <v>738.75718624892727</v>
      </c>
      <c r="AY261" s="134">
        <v>683.25915899603331</v>
      </c>
      <c r="AZ261" s="61">
        <v>2902.8148426592566</v>
      </c>
      <c r="BA261" s="134">
        <v>1018.7084601550799</v>
      </c>
      <c r="BB261" s="134">
        <v>975.51772052493459</v>
      </c>
      <c r="BC261" s="134">
        <v>823.30619296064742</v>
      </c>
      <c r="BD261" s="134">
        <v>775.47380983518929</v>
      </c>
      <c r="BE261" s="61">
        <v>3593.0061834758503</v>
      </c>
      <c r="BG261" s="165">
        <f t="shared" si="86"/>
        <v>0.13496291945014582</v>
      </c>
      <c r="BH261" s="165"/>
      <c r="BI261" s="165">
        <f t="shared" si="87"/>
        <v>0.23776622975522343</v>
      </c>
      <c r="BJ261" s="126"/>
      <c r="BK261" s="224" t="b">
        <f t="shared" si="88"/>
        <v>1</v>
      </c>
    </row>
    <row r="262" spans="1:63">
      <c r="A262" s="21" t="s">
        <v>297</v>
      </c>
      <c r="B262" s="336" t="s">
        <v>46</v>
      </c>
      <c r="C262" s="97">
        <v>-181</v>
      </c>
      <c r="D262" s="97">
        <v>-217</v>
      </c>
      <c r="E262" s="97">
        <v>-53</v>
      </c>
      <c r="F262" s="97">
        <v>-3</v>
      </c>
      <c r="G262" s="102">
        <f t="shared" si="85"/>
        <v>-454</v>
      </c>
      <c r="H262" s="97">
        <v>-76.548721846194596</v>
      </c>
      <c r="I262" s="97">
        <v>-108.115424573317</v>
      </c>
      <c r="J262" s="97">
        <v>-96.984123229868004</v>
      </c>
      <c r="K262" s="97">
        <v>-109.89726348947799</v>
      </c>
      <c r="L262" s="102">
        <v>-391.54553313885697</v>
      </c>
      <c r="M262" s="135">
        <v>-109.8400688906344</v>
      </c>
      <c r="N262" s="135">
        <v>-175.99271377413299</v>
      </c>
      <c r="O262" s="135">
        <v>-201.14404189601825</v>
      </c>
      <c r="P262" s="135">
        <v>-176.32531800242401</v>
      </c>
      <c r="Q262" s="102">
        <v>-663.30214256321028</v>
      </c>
      <c r="R262" s="135">
        <v>-105.16208717833085</v>
      </c>
      <c r="S262" s="135">
        <v>-191.02587597352863</v>
      </c>
      <c r="T262" s="135">
        <v>-171.97562969135126</v>
      </c>
      <c r="U262" s="135">
        <v>-70.5295727138583</v>
      </c>
      <c r="V262" s="102">
        <v>-538.6931655570703</v>
      </c>
      <c r="W262" s="135">
        <v>-136.39622697750755</v>
      </c>
      <c r="X262" s="135">
        <v>-151.33520750680631</v>
      </c>
      <c r="Y262" s="135">
        <v>-63.871042381605101</v>
      </c>
      <c r="Z262" s="135">
        <v>-78.922530534933401</v>
      </c>
      <c r="AA262" s="102">
        <v>-430.52500740085287</v>
      </c>
      <c r="AB262" s="135">
        <v>-22.44335889865912</v>
      </c>
      <c r="AC262" s="135">
        <v>-74.413001953094494</v>
      </c>
      <c r="AD262" s="135">
        <v>-117.77767465581</v>
      </c>
      <c r="AE262" s="135">
        <v>-62.062438247754301</v>
      </c>
      <c r="AF262" s="102">
        <v>-276.69647375531764</v>
      </c>
      <c r="AG262" s="135">
        <v>-66.811170800957697</v>
      </c>
      <c r="AH262" s="135">
        <v>-162.278649603041</v>
      </c>
      <c r="AI262" s="135">
        <v>-137.54592425076623</v>
      </c>
      <c r="AJ262" s="135">
        <v>-162.60244074639499</v>
      </c>
      <c r="AK262" s="102">
        <v>-529.23818540115917</v>
      </c>
      <c r="AL262" s="135">
        <v>-78.901450161194404</v>
      </c>
      <c r="AM262" s="135">
        <v>-78.901450161194404</v>
      </c>
      <c r="AN262" s="135">
        <v>-183.97769405959119</v>
      </c>
      <c r="AO262" s="135">
        <v>-183.97769405959076</v>
      </c>
      <c r="AP262" s="135">
        <v>-156.26267132139628</v>
      </c>
      <c r="AQ262" s="355">
        <v>-156.26267132139623</v>
      </c>
      <c r="AR262" s="135">
        <v>-172.49953764113835</v>
      </c>
      <c r="AS262" s="416">
        <f t="shared" si="89"/>
        <v>-172.49953764113843</v>
      </c>
      <c r="AT262" s="102">
        <v>-591.64135318331978</v>
      </c>
      <c r="AU262" s="102">
        <v>-591.64135318331978</v>
      </c>
      <c r="AV262" s="135">
        <v>-191.66595043053832</v>
      </c>
      <c r="AW262" s="135">
        <v>-178.3915330492961</v>
      </c>
      <c r="AX262" s="135">
        <v>-203.06104081361062</v>
      </c>
      <c r="AY262" s="135">
        <v>-127.26555008120842</v>
      </c>
      <c r="AZ262" s="102">
        <v>-700.38407437465344</v>
      </c>
      <c r="BA262" s="135">
        <v>-237.636892941491</v>
      </c>
      <c r="BB262" s="135">
        <v>-242.46326193367327</v>
      </c>
      <c r="BC262" s="135">
        <v>-239.56238889146979</v>
      </c>
      <c r="BD262" s="135">
        <v>-178.89401053879834</v>
      </c>
      <c r="BE262" s="63">
        <v>-898.55655430543334</v>
      </c>
      <c r="BG262" s="165">
        <f t="shared" si="86"/>
        <v>0.40567506622684379</v>
      </c>
      <c r="BH262" s="165"/>
      <c r="BI262" s="165">
        <f t="shared" si="87"/>
        <v>0.28294829534455168</v>
      </c>
      <c r="BJ262" s="126"/>
      <c r="BK262" s="224" t="b">
        <f t="shared" si="88"/>
        <v>1</v>
      </c>
    </row>
    <row r="263" spans="1:63">
      <c r="A263" s="21" t="s">
        <v>298</v>
      </c>
      <c r="B263" s="336" t="s">
        <v>48</v>
      </c>
      <c r="C263" s="97">
        <v>0</v>
      </c>
      <c r="D263" s="97">
        <v>-1</v>
      </c>
      <c r="E263" s="97">
        <v>-1</v>
      </c>
      <c r="F263" s="97">
        <v>0</v>
      </c>
      <c r="G263" s="102">
        <f t="shared" si="85"/>
        <v>-2</v>
      </c>
      <c r="H263" s="97">
        <v>-9.0999999999999998E-2</v>
      </c>
      <c r="I263" s="97">
        <v>11.255000000000001</v>
      </c>
      <c r="J263" s="97">
        <v>-0.35699999999999998</v>
      </c>
      <c r="K263" s="97">
        <v>0.09</v>
      </c>
      <c r="L263" s="102">
        <v>10.897</v>
      </c>
      <c r="M263" s="135">
        <v>0</v>
      </c>
      <c r="N263" s="135">
        <v>0</v>
      </c>
      <c r="O263" s="135">
        <v>0</v>
      </c>
      <c r="P263" s="135">
        <v>0</v>
      </c>
      <c r="Q263" s="102">
        <v>0</v>
      </c>
      <c r="R263" s="135">
        <v>0</v>
      </c>
      <c r="S263" s="135">
        <v>0</v>
      </c>
      <c r="T263" s="135">
        <v>0</v>
      </c>
      <c r="U263" s="135">
        <v>0</v>
      </c>
      <c r="V263" s="102">
        <v>0</v>
      </c>
      <c r="W263" s="135">
        <v>0</v>
      </c>
      <c r="X263" s="135">
        <v>0</v>
      </c>
      <c r="Y263" s="135">
        <v>0</v>
      </c>
      <c r="Z263" s="135">
        <v>0</v>
      </c>
      <c r="AA263" s="102">
        <v>0</v>
      </c>
      <c r="AB263" s="135">
        <v>0</v>
      </c>
      <c r="AC263" s="135">
        <v>0</v>
      </c>
      <c r="AD263" s="135">
        <v>0</v>
      </c>
      <c r="AE263" s="135">
        <v>0</v>
      </c>
      <c r="AF263" s="102">
        <v>0</v>
      </c>
      <c r="AG263" s="135">
        <v>0</v>
      </c>
      <c r="AH263" s="135">
        <v>0</v>
      </c>
      <c r="AI263" s="135">
        <v>0</v>
      </c>
      <c r="AJ263" s="135">
        <v>0</v>
      </c>
      <c r="AK263" s="102">
        <v>0</v>
      </c>
      <c r="AL263" s="135">
        <v>0</v>
      </c>
      <c r="AM263" s="135">
        <v>0</v>
      </c>
      <c r="AN263" s="135">
        <v>0</v>
      </c>
      <c r="AO263" s="135">
        <v>0</v>
      </c>
      <c r="AP263" s="135">
        <v>-1.0609999999999999</v>
      </c>
      <c r="AQ263" s="355">
        <v>-1.0609999999999999</v>
      </c>
      <c r="AR263" s="135">
        <v>1.0609999999999999</v>
      </c>
      <c r="AS263" s="416">
        <f t="shared" si="89"/>
        <v>1.0609999999999999</v>
      </c>
      <c r="AT263" s="102">
        <v>0</v>
      </c>
      <c r="AU263" s="102">
        <v>0</v>
      </c>
      <c r="AV263" s="135">
        <v>0</v>
      </c>
      <c r="AW263" s="135">
        <v>0</v>
      </c>
      <c r="AX263" s="135">
        <v>0</v>
      </c>
      <c r="AY263" s="135">
        <v>0</v>
      </c>
      <c r="AZ263" s="102">
        <v>0</v>
      </c>
      <c r="BA263" s="135">
        <v>0</v>
      </c>
      <c r="BB263" s="135">
        <v>0</v>
      </c>
      <c r="BC263" s="135">
        <v>0</v>
      </c>
      <c r="BD263" s="135">
        <v>0</v>
      </c>
      <c r="BE263" s="63">
        <v>0</v>
      </c>
      <c r="BG263" s="165" t="str">
        <f t="shared" si="86"/>
        <v>ns</v>
      </c>
      <c r="BH263" s="165"/>
      <c r="BI263" s="165" t="str">
        <f t="shared" si="87"/>
        <v>ns</v>
      </c>
      <c r="BJ263" s="126"/>
      <c r="BK263" s="224" t="b">
        <f t="shared" si="88"/>
        <v>1</v>
      </c>
    </row>
    <row r="264" spans="1:63">
      <c r="A264" s="21" t="s">
        <v>299</v>
      </c>
      <c r="B264" s="335" t="s">
        <v>50</v>
      </c>
      <c r="C264" s="60">
        <v>344</v>
      </c>
      <c r="D264" s="60">
        <v>114</v>
      </c>
      <c r="E264" s="60">
        <v>323</v>
      </c>
      <c r="F264" s="60">
        <v>82</v>
      </c>
      <c r="G264" s="61">
        <f t="shared" si="85"/>
        <v>863</v>
      </c>
      <c r="H264" s="60">
        <v>160.314967875268</v>
      </c>
      <c r="I264" s="60">
        <v>375.29637831027998</v>
      </c>
      <c r="J264" s="60">
        <v>522.41508174169496</v>
      </c>
      <c r="K264" s="60">
        <v>282.6683022647</v>
      </c>
      <c r="L264" s="61">
        <v>1340.6947301919402</v>
      </c>
      <c r="M264" s="134">
        <v>360.93665889201202</v>
      </c>
      <c r="N264" s="134">
        <v>465.28236251546105</v>
      </c>
      <c r="O264" s="134">
        <v>302.28985629757773</v>
      </c>
      <c r="P264" s="134">
        <v>294.34147165260401</v>
      </c>
      <c r="Q264" s="61">
        <v>1422.8503493576486</v>
      </c>
      <c r="R264" s="134">
        <v>202.97795944114353</v>
      </c>
      <c r="S264" s="134">
        <v>569.79183331993079</v>
      </c>
      <c r="T264" s="134">
        <v>431.65407490328852</v>
      </c>
      <c r="U264" s="134">
        <v>319.32557911234613</v>
      </c>
      <c r="V264" s="61">
        <v>1523.7494467767078</v>
      </c>
      <c r="W264" s="134">
        <v>236.74055068483744</v>
      </c>
      <c r="X264" s="134">
        <v>469.31949033910087</v>
      </c>
      <c r="Y264" s="134">
        <v>487.50690803930001</v>
      </c>
      <c r="Z264" s="134">
        <v>418.07965198236303</v>
      </c>
      <c r="AA264" s="61">
        <v>1611.6466010456002</v>
      </c>
      <c r="AB264" s="134">
        <v>222.87317405400989</v>
      </c>
      <c r="AC264" s="134">
        <v>461.857469670863</v>
      </c>
      <c r="AD264" s="134">
        <v>365.55795701012096</v>
      </c>
      <c r="AE264" s="134">
        <v>363.02025289574448</v>
      </c>
      <c r="AF264" s="61">
        <v>1413.3088536307414</v>
      </c>
      <c r="AG264" s="134">
        <v>293.71788922606498</v>
      </c>
      <c r="AH264" s="134">
        <v>519.35985701552602</v>
      </c>
      <c r="AI264" s="134">
        <v>483.04905090205176</v>
      </c>
      <c r="AJ264" s="134">
        <v>448.69385510751454</v>
      </c>
      <c r="AK264" s="61">
        <v>1744.8206522511591</v>
      </c>
      <c r="AL264" s="134">
        <v>-26.698068723243296</v>
      </c>
      <c r="AM264" s="134">
        <v>-26.698068723243296</v>
      </c>
      <c r="AN264" s="134">
        <v>826.8901336325589</v>
      </c>
      <c r="AO264" s="134">
        <v>826.89013363255913</v>
      </c>
      <c r="AP264" s="134">
        <v>445.44249294066361</v>
      </c>
      <c r="AQ264" s="354">
        <v>445.44249294066071</v>
      </c>
      <c r="AR264" s="134">
        <v>583.81916242655825</v>
      </c>
      <c r="AS264" s="354">
        <f t="shared" si="89"/>
        <v>583.81916242656439</v>
      </c>
      <c r="AT264" s="61">
        <v>1829.4537202765409</v>
      </c>
      <c r="AU264" s="61">
        <v>1829.4537202765409</v>
      </c>
      <c r="AV264" s="134">
        <v>429.09656302039292</v>
      </c>
      <c r="AW264" s="134">
        <v>681.64445091407003</v>
      </c>
      <c r="AX264" s="134">
        <v>535.69614543531657</v>
      </c>
      <c r="AY264" s="134">
        <v>555.99360891482388</v>
      </c>
      <c r="AZ264" s="61">
        <v>2202.4307682846015</v>
      </c>
      <c r="BA264" s="134">
        <v>781.07156721358706</v>
      </c>
      <c r="BB264" s="134">
        <v>733.05445859126132</v>
      </c>
      <c r="BC264" s="134">
        <v>583.74380406917771</v>
      </c>
      <c r="BD264" s="134">
        <v>596.57979929639203</v>
      </c>
      <c r="BE264" s="61">
        <v>2694.449629170414</v>
      </c>
      <c r="BG264" s="165">
        <f t="shared" si="86"/>
        <v>7.2997584380121605E-2</v>
      </c>
      <c r="BH264" s="165"/>
      <c r="BI264" s="165">
        <f t="shared" si="87"/>
        <v>0.22339810538926907</v>
      </c>
      <c r="BJ264" s="126"/>
      <c r="BK264" s="224" t="b">
        <f t="shared" si="88"/>
        <v>1</v>
      </c>
    </row>
    <row r="265" spans="1:63">
      <c r="A265" s="21" t="s">
        <v>300</v>
      </c>
      <c r="B265" s="336" t="s">
        <v>52</v>
      </c>
      <c r="C265" s="97">
        <v>-10</v>
      </c>
      <c r="D265" s="97">
        <v>-6</v>
      </c>
      <c r="E265" s="97">
        <v>-11</v>
      </c>
      <c r="F265" s="97">
        <v>-6</v>
      </c>
      <c r="G265" s="102">
        <f t="shared" si="85"/>
        <v>-33</v>
      </c>
      <c r="H265" s="97">
        <v>-6.4322613456557498</v>
      </c>
      <c r="I265" s="97">
        <v>-10.483940012184501</v>
      </c>
      <c r="J265" s="97">
        <v>-19.8406285236955</v>
      </c>
      <c r="K265" s="97">
        <v>-8.1796263146188597</v>
      </c>
      <c r="L265" s="102">
        <v>-44.936456196154602</v>
      </c>
      <c r="M265" s="135">
        <v>-11.2376132971158</v>
      </c>
      <c r="N265" s="135">
        <v>-15.728558466324198</v>
      </c>
      <c r="O265" s="135">
        <v>-10.53330909338068</v>
      </c>
      <c r="P265" s="135">
        <v>-11.641618468773189</v>
      </c>
      <c r="Q265" s="102">
        <v>-49.141099325593878</v>
      </c>
      <c r="R265" s="135">
        <v>-3.8029847566923132</v>
      </c>
      <c r="S265" s="135">
        <v>-11.133197896517192</v>
      </c>
      <c r="T265" s="135">
        <v>-8.1497329397489295</v>
      </c>
      <c r="U265" s="135">
        <v>-5.6859741510467217</v>
      </c>
      <c r="V265" s="102">
        <v>-28.771889744005154</v>
      </c>
      <c r="W265" s="135">
        <v>-4.8315460537883457</v>
      </c>
      <c r="X265" s="135">
        <v>-8.7667510343554227</v>
      </c>
      <c r="Y265" s="135">
        <v>-9.6400029488037102</v>
      </c>
      <c r="Z265" s="135">
        <v>-9.8902949437665502</v>
      </c>
      <c r="AA265" s="102">
        <v>-33.128594980714063</v>
      </c>
      <c r="AB265" s="135">
        <v>-15.139478697414489</v>
      </c>
      <c r="AC265" s="135">
        <v>-25.702740871853642</v>
      </c>
      <c r="AD265" s="135">
        <v>-23.225558535321053</v>
      </c>
      <c r="AE265" s="135">
        <v>-24.334658745009598</v>
      </c>
      <c r="AF265" s="102">
        <v>-88.402436849598672</v>
      </c>
      <c r="AG265" s="135">
        <v>-16.464228799001699</v>
      </c>
      <c r="AH265" s="135">
        <v>-26.8618052997559</v>
      </c>
      <c r="AI265" s="135">
        <v>-27.684624448849227</v>
      </c>
      <c r="AJ265" s="135">
        <v>-30.281098436022901</v>
      </c>
      <c r="AK265" s="102">
        <v>-101.29175698362972</v>
      </c>
      <c r="AL265" s="135">
        <v>-6.2265233809637888</v>
      </c>
      <c r="AM265" s="135">
        <v>-6.2265233809637888</v>
      </c>
      <c r="AN265" s="135">
        <v>-41.45338567369577</v>
      </c>
      <c r="AO265" s="135">
        <v>-41.453385673695827</v>
      </c>
      <c r="AP265" s="135">
        <v>-33.232490735652263</v>
      </c>
      <c r="AQ265" s="355">
        <v>-33.232490735652263</v>
      </c>
      <c r="AR265" s="135">
        <v>-39.168798799317152</v>
      </c>
      <c r="AS265" s="416">
        <f t="shared" si="89"/>
        <v>-39.168798799317059</v>
      </c>
      <c r="AT265" s="102">
        <v>-120.08119858962893</v>
      </c>
      <c r="AU265" s="102">
        <v>-120.08119858962893</v>
      </c>
      <c r="AV265" s="135">
        <v>-29.690512773587798</v>
      </c>
      <c r="AW265" s="135">
        <v>-48.271618837113849</v>
      </c>
      <c r="AX265" s="135">
        <v>-48.190875211886613</v>
      </c>
      <c r="AY265" s="135">
        <v>-36.711195411943997</v>
      </c>
      <c r="AZ265" s="102">
        <v>-162.86420223453206</v>
      </c>
      <c r="BA265" s="135">
        <v>-54.163146765816208</v>
      </c>
      <c r="BB265" s="135">
        <v>-56.121157833251218</v>
      </c>
      <c r="BC265" s="135">
        <v>-52.137808920036363</v>
      </c>
      <c r="BD265" s="135">
        <v>-52.489858680648794</v>
      </c>
      <c r="BE265" s="63">
        <v>-214.91197219975237</v>
      </c>
      <c r="BG265" s="165">
        <f t="shared" si="86"/>
        <v>0.42980521586532716</v>
      </c>
      <c r="BH265" s="165"/>
      <c r="BI265" s="165">
        <f t="shared" si="87"/>
        <v>0.31957771720926798</v>
      </c>
      <c r="BJ265" s="126"/>
      <c r="BK265" s="224" t="b">
        <f t="shared" si="88"/>
        <v>1</v>
      </c>
    </row>
    <row r="266" spans="1:63">
      <c r="A266" s="21" t="s">
        <v>301</v>
      </c>
      <c r="B266" s="338" t="s">
        <v>54</v>
      </c>
      <c r="C266" s="61">
        <v>334</v>
      </c>
      <c r="D266" s="61">
        <v>108</v>
      </c>
      <c r="E266" s="61">
        <v>312</v>
      </c>
      <c r="F266" s="61">
        <v>76</v>
      </c>
      <c r="G266" s="61">
        <f t="shared" si="85"/>
        <v>830</v>
      </c>
      <c r="H266" s="61">
        <v>153.88270652961199</v>
      </c>
      <c r="I266" s="61">
        <v>364.81243829809597</v>
      </c>
      <c r="J266" s="61">
        <v>502.57445321800003</v>
      </c>
      <c r="K266" s="61">
        <v>274.48867595008102</v>
      </c>
      <c r="L266" s="61">
        <v>1295.75827399579</v>
      </c>
      <c r="M266" s="137">
        <v>349.69904559489601</v>
      </c>
      <c r="N266" s="137">
        <v>449.55380404913598</v>
      </c>
      <c r="O266" s="137">
        <v>291.75654720419686</v>
      </c>
      <c r="P266" s="137">
        <v>282.69985318383101</v>
      </c>
      <c r="Q266" s="61">
        <v>1373.709250032055</v>
      </c>
      <c r="R266" s="137">
        <v>199.17497468445126</v>
      </c>
      <c r="S266" s="137">
        <v>558.65863542341356</v>
      </c>
      <c r="T266" s="137">
        <v>423.50434196353973</v>
      </c>
      <c r="U266" s="137">
        <v>313.6396049612992</v>
      </c>
      <c r="V266" s="61">
        <v>1494.977557032702</v>
      </c>
      <c r="W266" s="137">
        <v>231.90900463104916</v>
      </c>
      <c r="X266" s="137">
        <v>460.5527393047455</v>
      </c>
      <c r="Y266" s="137">
        <v>477.866905090496</v>
      </c>
      <c r="Z266" s="137">
        <v>408.18935703859603</v>
      </c>
      <c r="AA266" s="61">
        <v>1578.5180060648906</v>
      </c>
      <c r="AB266" s="137">
        <v>207.73369535659583</v>
      </c>
      <c r="AC266" s="137">
        <v>436.15472879900915</v>
      </c>
      <c r="AD266" s="137">
        <v>342.33239847479933</v>
      </c>
      <c r="AE266" s="137">
        <v>338.68559415073548</v>
      </c>
      <c r="AF266" s="61">
        <v>1324.9064167811418</v>
      </c>
      <c r="AG266" s="137">
        <v>277.25366042706298</v>
      </c>
      <c r="AH266" s="137">
        <v>492.49805171577003</v>
      </c>
      <c r="AI266" s="137">
        <v>455.36442645320199</v>
      </c>
      <c r="AJ266" s="137">
        <v>418.41275667149102</v>
      </c>
      <c r="AK266" s="61">
        <v>1643.5288952675221</v>
      </c>
      <c r="AL266" s="137">
        <v>-32.924592104207143</v>
      </c>
      <c r="AM266" s="137">
        <v>-32.924592104207143</v>
      </c>
      <c r="AN266" s="137">
        <v>785.43674795886318</v>
      </c>
      <c r="AO266" s="137">
        <v>785.43674795886272</v>
      </c>
      <c r="AP266" s="137">
        <v>412.21000220501111</v>
      </c>
      <c r="AQ266" s="354">
        <v>412.21000220501617</v>
      </c>
      <c r="AR266" s="137">
        <v>544.65036362724118</v>
      </c>
      <c r="AS266" s="354">
        <f t="shared" si="89"/>
        <v>544.65036362723833</v>
      </c>
      <c r="AT266" s="61">
        <v>1709.37252168691</v>
      </c>
      <c r="AU266" s="61">
        <v>1709.37252168691</v>
      </c>
      <c r="AV266" s="137">
        <v>399.40605024680542</v>
      </c>
      <c r="AW266" s="137">
        <v>633.37283207695577</v>
      </c>
      <c r="AX266" s="137">
        <v>487.50527022342999</v>
      </c>
      <c r="AY266" s="137">
        <v>519.28241350288022</v>
      </c>
      <c r="AZ266" s="61">
        <v>2039.5665660500683</v>
      </c>
      <c r="BA266" s="137">
        <v>726.90842044777139</v>
      </c>
      <c r="BB266" s="137">
        <v>676.93330075800964</v>
      </c>
      <c r="BC266" s="137">
        <v>531.60599514914088</v>
      </c>
      <c r="BD266" s="137">
        <v>544.08994061574276</v>
      </c>
      <c r="BE266" s="61">
        <v>2479.5376569706636</v>
      </c>
      <c r="BG266" s="165">
        <f t="shared" si="86"/>
        <v>4.7772708005881626E-2</v>
      </c>
      <c r="BH266" s="165"/>
      <c r="BI266" s="165">
        <f t="shared" si="87"/>
        <v>0.21571793646954429</v>
      </c>
      <c r="BJ266" s="126"/>
      <c r="BK266" s="224" t="b">
        <f t="shared" si="88"/>
        <v>1</v>
      </c>
    </row>
    <row r="267" spans="1:63">
      <c r="A267" s="111" t="s">
        <v>286</v>
      </c>
      <c r="B267" s="337" t="s">
        <v>287</v>
      </c>
      <c r="C267" s="94">
        <v>6</v>
      </c>
      <c r="D267" s="94">
        <v>82</v>
      </c>
      <c r="E267" s="94">
        <v>50</v>
      </c>
      <c r="F267" s="95">
        <v>-62</v>
      </c>
      <c r="G267" s="96">
        <f t="shared" si="85"/>
        <v>76</v>
      </c>
      <c r="H267" s="95">
        <f>H289</f>
        <v>0</v>
      </c>
      <c r="I267" s="95">
        <f>I289</f>
        <v>0</v>
      </c>
      <c r="J267" s="95">
        <f>J289</f>
        <v>0</v>
      </c>
      <c r="K267" s="95">
        <f>K289</f>
        <v>0</v>
      </c>
      <c r="L267" s="96">
        <f>L289</f>
        <v>0</v>
      </c>
      <c r="M267" s="95">
        <v>0</v>
      </c>
      <c r="N267" s="95">
        <v>0</v>
      </c>
      <c r="O267" s="95">
        <v>0</v>
      </c>
      <c r="P267" s="95">
        <v>0</v>
      </c>
      <c r="Q267" s="96">
        <v>0</v>
      </c>
      <c r="R267" s="95">
        <v>0</v>
      </c>
      <c r="S267" s="95">
        <v>0</v>
      </c>
      <c r="T267" s="95">
        <v>0</v>
      </c>
      <c r="U267" s="95">
        <v>0</v>
      </c>
      <c r="V267" s="96">
        <v>0</v>
      </c>
      <c r="W267" s="95">
        <v>0</v>
      </c>
      <c r="X267" s="95">
        <v>0</v>
      </c>
      <c r="Y267" s="95">
        <v>0</v>
      </c>
      <c r="Z267" s="144">
        <v>0</v>
      </c>
      <c r="AA267" s="96">
        <v>0</v>
      </c>
      <c r="AB267" s="144">
        <v>0</v>
      </c>
      <c r="AC267" s="144">
        <v>0</v>
      </c>
      <c r="AD267" s="144">
        <v>0</v>
      </c>
      <c r="AE267" s="144">
        <v>0</v>
      </c>
      <c r="AF267" s="96">
        <v>0</v>
      </c>
      <c r="AG267" s="144">
        <v>0</v>
      </c>
      <c r="AH267" s="144">
        <v>0</v>
      </c>
      <c r="AI267" s="144">
        <v>0</v>
      </c>
      <c r="AJ267" s="144">
        <v>0</v>
      </c>
      <c r="AK267" s="96">
        <v>0</v>
      </c>
      <c r="AL267" s="144">
        <v>0</v>
      </c>
      <c r="AM267" s="144">
        <f>AM289</f>
        <v>0</v>
      </c>
      <c r="AN267" s="144">
        <v>0</v>
      </c>
      <c r="AO267" s="144">
        <f>AO289</f>
        <v>0</v>
      </c>
      <c r="AP267" s="144">
        <v>0</v>
      </c>
      <c r="AQ267" s="95">
        <f>AQ289</f>
        <v>0</v>
      </c>
      <c r="AR267" s="144">
        <v>0</v>
      </c>
      <c r="AS267" s="94"/>
      <c r="AT267" s="96">
        <v>0</v>
      </c>
      <c r="AU267" s="96">
        <v>0</v>
      </c>
      <c r="AV267" s="144">
        <v>0</v>
      </c>
      <c r="AW267" s="144">
        <v>0</v>
      </c>
      <c r="AX267" s="144">
        <v>0</v>
      </c>
      <c r="AY267" s="144">
        <v>0</v>
      </c>
      <c r="AZ267" s="95">
        <v>0</v>
      </c>
      <c r="BA267" s="144">
        <v>0</v>
      </c>
      <c r="BB267" s="144">
        <v>0</v>
      </c>
      <c r="BC267" s="144">
        <v>0</v>
      </c>
      <c r="BD267" s="95">
        <f>BD289</f>
        <v>0</v>
      </c>
      <c r="BE267" s="94">
        <f t="shared" ref="BE267" si="91">BE289</f>
        <v>0</v>
      </c>
      <c r="BG267" s="165" t="str">
        <f t="shared" si="86"/>
        <v>ns</v>
      </c>
      <c r="BH267" s="167"/>
      <c r="BI267" s="167"/>
      <c r="BJ267" s="126"/>
      <c r="BK267" s="224"/>
    </row>
    <row r="268" spans="1:63">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10"/>
      <c r="AT268" s="131"/>
      <c r="AU268" s="131"/>
      <c r="AV268" s="131"/>
      <c r="AW268" s="131"/>
      <c r="AX268" s="131"/>
      <c r="AY268" s="131"/>
      <c r="AZ268" s="131"/>
      <c r="BA268" s="131"/>
      <c r="BB268" s="131"/>
      <c r="BC268" s="131"/>
      <c r="BD268" s="131"/>
      <c r="BE268" s="410"/>
      <c r="BG268" s="165"/>
      <c r="BH268" s="168"/>
      <c r="BI268" s="168"/>
      <c r="BJ268" s="126"/>
      <c r="BK268" s="224"/>
    </row>
    <row r="269" spans="1:63" ht="16.5" thickBot="1">
      <c r="A269" s="112"/>
      <c r="B269" s="114" t="s">
        <v>302</v>
      </c>
      <c r="C269" s="114"/>
      <c r="D269" s="114"/>
      <c r="E269" s="114"/>
      <c r="F269" s="114"/>
      <c r="G269" s="114"/>
      <c r="H269" s="114"/>
      <c r="I269" s="114"/>
      <c r="J269" s="114"/>
      <c r="K269" s="114"/>
      <c r="L269" s="114"/>
      <c r="M269" s="156"/>
      <c r="N269" s="156"/>
      <c r="O269" s="156"/>
      <c r="P269" s="156"/>
      <c r="Q269" s="114"/>
      <c r="R269" s="156"/>
      <c r="S269" s="156"/>
      <c r="T269" s="156"/>
      <c r="U269" s="156"/>
      <c r="V269" s="114"/>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G269" s="378"/>
      <c r="BH269" s="378"/>
      <c r="BI269" s="521"/>
      <c r="BJ269" s="378"/>
      <c r="BK269" s="378"/>
    </row>
    <row r="270" spans="1:63">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8" t="str">
        <f>+$AM$13</f>
        <v>IFRS 17</v>
      </c>
      <c r="AN270" s="131"/>
      <c r="AO270" s="138" t="str">
        <f>+$AM$13</f>
        <v>IFRS 17</v>
      </c>
      <c r="AP270" s="131"/>
      <c r="AQ270" s="131"/>
      <c r="AR270" s="131"/>
      <c r="AS270" s="410" t="s">
        <v>596</v>
      </c>
      <c r="AT270" s="131"/>
      <c r="AU270" s="138" t="s">
        <v>596</v>
      </c>
      <c r="AV270" s="131"/>
      <c r="AW270" s="131"/>
      <c r="AX270" s="131"/>
      <c r="AY270" s="131"/>
      <c r="AZ270" s="131"/>
      <c r="BA270" s="131"/>
      <c r="BB270" s="131"/>
      <c r="BC270" s="131"/>
      <c r="BD270" s="131"/>
      <c r="BE270" s="410"/>
      <c r="BG270" s="168"/>
      <c r="BH270" s="168"/>
      <c r="BI270" s="168"/>
      <c r="BJ270" s="126"/>
      <c r="BK270" s="224"/>
    </row>
    <row r="271" spans="1:63" ht="25.5">
      <c r="A271" s="21"/>
      <c r="B271" s="340" t="s">
        <v>24</v>
      </c>
      <c r="C271" s="101" t="str">
        <f t="shared" ref="C271:L271" si="92">C$14</f>
        <v>Q1-15
Underlying</v>
      </c>
      <c r="D271" s="101" t="str">
        <f t="shared" si="92"/>
        <v>Q2-15
Underlying</v>
      </c>
      <c r="E271" s="101" t="str">
        <f t="shared" si="92"/>
        <v>Q3-15
Underlying</v>
      </c>
      <c r="F271" s="101" t="str">
        <f t="shared" si="92"/>
        <v>Q4-15
Underlying</v>
      </c>
      <c r="G271" s="101" t="str">
        <f t="shared" si="92"/>
        <v>FY-2015
Underlying</v>
      </c>
      <c r="H271" s="101" t="str">
        <f t="shared" si="92"/>
        <v>Q1-16
Underlying</v>
      </c>
      <c r="I271" s="101" t="str">
        <f t="shared" si="92"/>
        <v>Q2-16
Underlying</v>
      </c>
      <c r="J271" s="101" t="str">
        <f t="shared" si="92"/>
        <v>Q3-16
Underlying</v>
      </c>
      <c r="K271" s="101" t="str">
        <f t="shared" si="92"/>
        <v>Q4-16
Underlying</v>
      </c>
      <c r="L271" s="101" t="str">
        <f t="shared" si="92"/>
        <v>FY-2016
Underlying</v>
      </c>
      <c r="M271" s="138" t="s">
        <v>540</v>
      </c>
      <c r="N271" s="138" t="s">
        <v>541</v>
      </c>
      <c r="O271" s="138" t="s">
        <v>542</v>
      </c>
      <c r="P271" s="138" t="s">
        <v>543</v>
      </c>
      <c r="Q271" s="101" t="s">
        <v>544</v>
      </c>
      <c r="R271" s="138" t="s">
        <v>545</v>
      </c>
      <c r="S271" s="138" t="s">
        <v>546</v>
      </c>
      <c r="T271" s="138" t="s">
        <v>547</v>
      </c>
      <c r="U271" s="138" t="s">
        <v>548</v>
      </c>
      <c r="V271" s="101" t="s">
        <v>549</v>
      </c>
      <c r="W271" s="138" t="s">
        <v>550</v>
      </c>
      <c r="X271" s="138" t="s">
        <v>551</v>
      </c>
      <c r="Y271" s="138" t="s">
        <v>552</v>
      </c>
      <c r="Z271" s="138" t="s">
        <v>553</v>
      </c>
      <c r="AA271" s="138" t="s">
        <v>554</v>
      </c>
      <c r="AB271" s="138" t="s">
        <v>555</v>
      </c>
      <c r="AC271" s="138" t="s">
        <v>556</v>
      </c>
      <c r="AD271" s="138" t="s">
        <v>557</v>
      </c>
      <c r="AE271" s="138" t="s">
        <v>558</v>
      </c>
      <c r="AF271" s="138" t="s">
        <v>559</v>
      </c>
      <c r="AG271" s="138" t="s">
        <v>560</v>
      </c>
      <c r="AH271" s="138" t="s">
        <v>561</v>
      </c>
      <c r="AI271" s="138" t="s">
        <v>562</v>
      </c>
      <c r="AJ271" s="138" t="s">
        <v>563</v>
      </c>
      <c r="AK271" s="138" t="s">
        <v>564</v>
      </c>
      <c r="AL271" s="138" t="s">
        <v>565</v>
      </c>
      <c r="AM271" s="138" t="str">
        <f>AM$14</f>
        <v>Q1-22
Underlying</v>
      </c>
      <c r="AN271" s="138" t="s">
        <v>572</v>
      </c>
      <c r="AO271" s="138" t="str">
        <f>AO$14</f>
        <v>Q2-22
Underlying</v>
      </c>
      <c r="AP271" s="138" t="s">
        <v>577</v>
      </c>
      <c r="AQ271" s="138" t="str">
        <f>AQ$14</f>
        <v>Q3-22
Underlying</v>
      </c>
      <c r="AR271" s="138" t="s">
        <v>602</v>
      </c>
      <c r="AS271" s="418" t="str">
        <f>AS249</f>
        <v>Q4-22
Underlying</v>
      </c>
      <c r="AT271" s="138" t="s">
        <v>603</v>
      </c>
      <c r="AU271" s="138" t="s">
        <v>609</v>
      </c>
      <c r="AV271" s="138" t="s">
        <v>607</v>
      </c>
      <c r="AW271" s="138" t="s">
        <v>616</v>
      </c>
      <c r="AX271" s="138" t="s">
        <v>622</v>
      </c>
      <c r="AY271" s="138" t="s">
        <v>630</v>
      </c>
      <c r="AZ271" s="138" t="s">
        <v>631</v>
      </c>
      <c r="BA271" s="138" t="s">
        <v>649</v>
      </c>
      <c r="BB271" s="138" t="s">
        <v>651</v>
      </c>
      <c r="BC271" s="138" t="s">
        <v>665</v>
      </c>
      <c r="BD271" s="138" t="str">
        <f>BD$14</f>
        <v>Q4-24
Underlying</v>
      </c>
      <c r="BE271" s="418" t="str">
        <f t="shared" ref="BE271" si="93">BE$14</f>
        <v>FY-2024
Underlying</v>
      </c>
      <c r="BG271" s="379" t="str">
        <f>LEFT($AY:$AY,2)&amp;"/"&amp;LEFT(BD:BD,2)</f>
        <v>Q4/Q4</v>
      </c>
      <c r="BH271" s="379"/>
      <c r="BI271" s="379" t="str">
        <f>LEFT($AK:$AK,2)&amp;"/"&amp;LEFT(BE:BE,2)</f>
        <v>FY/FY</v>
      </c>
      <c r="BJ271" s="126"/>
      <c r="BK271" s="224"/>
    </row>
    <row r="272" spans="1:63">
      <c r="A272" s="21"/>
      <c r="B272" s="334"/>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10"/>
      <c r="AT272" s="131"/>
      <c r="AU272" s="131"/>
      <c r="AV272" s="131"/>
      <c r="AW272" s="131"/>
      <c r="AX272" s="131"/>
      <c r="AY272" s="131"/>
      <c r="AZ272" s="131"/>
      <c r="BA272" s="131"/>
      <c r="BB272" s="131"/>
      <c r="BC272" s="131"/>
      <c r="BD272" s="131"/>
      <c r="BE272" s="410"/>
      <c r="BG272" s="348"/>
      <c r="BH272" s="348"/>
      <c r="BI272" s="348"/>
      <c r="BJ272" s="126"/>
      <c r="BK272" s="224"/>
    </row>
    <row r="273" spans="1:63">
      <c r="A273" s="104" t="s">
        <v>303</v>
      </c>
      <c r="B273" s="342" t="s">
        <v>26</v>
      </c>
      <c r="C273" s="105">
        <v>1225</v>
      </c>
      <c r="D273" s="105">
        <v>1289</v>
      </c>
      <c r="E273" s="105">
        <v>926</v>
      </c>
      <c r="F273" s="105">
        <v>868</v>
      </c>
      <c r="G273" s="77">
        <f t="shared" ref="G273:G289" si="94">SUM(C273:F273)</f>
        <v>4308</v>
      </c>
      <c r="H273" s="105">
        <v>1021.8599999999999</v>
      </c>
      <c r="I273" s="105">
        <v>1128.1389999999999</v>
      </c>
      <c r="J273" s="105">
        <v>1281.8820000000001</v>
      </c>
      <c r="K273" s="143">
        <v>1071.2516030000002</v>
      </c>
      <c r="L273" s="77">
        <v>4503.132603</v>
      </c>
      <c r="M273" s="144">
        <v>1299.924</v>
      </c>
      <c r="N273" s="144">
        <v>1188.1490000000001</v>
      </c>
      <c r="O273" s="144">
        <v>1052.035278750772</v>
      </c>
      <c r="P273" s="144">
        <v>1106.067</v>
      </c>
      <c r="Q273" s="77">
        <v>4646.1752787507721</v>
      </c>
      <c r="R273" s="144">
        <v>1111.0152814891226</v>
      </c>
      <c r="S273" s="144">
        <v>1286.0253982919444</v>
      </c>
      <c r="T273" s="144">
        <v>1098.6810004063709</v>
      </c>
      <c r="U273" s="144">
        <v>948.71000000223273</v>
      </c>
      <c r="V273" s="77">
        <v>4444.4316801896703</v>
      </c>
      <c r="W273" s="144">
        <v>1147.5916500000001</v>
      </c>
      <c r="X273" s="144">
        <v>1246.5123841153352</v>
      </c>
      <c r="Y273" s="144">
        <v>1174.5070000000001</v>
      </c>
      <c r="Z273" s="144">
        <v>1162.7069999999999</v>
      </c>
      <c r="AA273" s="77">
        <v>4731.3180341153356</v>
      </c>
      <c r="AB273" s="144">
        <v>1202.3054934037254</v>
      </c>
      <c r="AC273" s="144">
        <v>1499.581494</v>
      </c>
      <c r="AD273" s="144">
        <v>1288.011317</v>
      </c>
      <c r="AE273" s="144">
        <v>1157.0778635962745</v>
      </c>
      <c r="AF273" s="77">
        <v>5146.9761680000001</v>
      </c>
      <c r="AG273" s="144">
        <v>1366.1949999999999</v>
      </c>
      <c r="AH273" s="144">
        <v>1293.896743</v>
      </c>
      <c r="AI273" s="144">
        <v>1240.6169329999109</v>
      </c>
      <c r="AJ273" s="144">
        <v>1250.9230636319382</v>
      </c>
      <c r="AK273" s="77">
        <v>5151.6317396318491</v>
      </c>
      <c r="AL273" s="144">
        <v>1424.766176611</v>
      </c>
      <c r="AM273" s="144">
        <v>1424.766176611</v>
      </c>
      <c r="AN273" s="144">
        <v>1578.8719888068331</v>
      </c>
      <c r="AO273" s="144">
        <v>1578.8719888068331</v>
      </c>
      <c r="AP273" s="144">
        <v>1296.1403740515148</v>
      </c>
      <c r="AQ273" s="359">
        <v>1296.1403740515152</v>
      </c>
      <c r="AR273" s="144">
        <v>1435.7106436689187</v>
      </c>
      <c r="AS273" s="359">
        <f t="shared" ref="AS273:AS289" si="95">AU273-AM273-AO273-AQ273</f>
        <v>1435.7106436689187</v>
      </c>
      <c r="AT273" s="77">
        <v>5735.4891831382665</v>
      </c>
      <c r="AU273" s="77">
        <v>5735.4891831382665</v>
      </c>
      <c r="AV273" s="144">
        <v>1722.9104411146943</v>
      </c>
      <c r="AW273" s="144">
        <v>1550.3530754404665</v>
      </c>
      <c r="AX273" s="144">
        <v>1414.7929922722842</v>
      </c>
      <c r="AY273" s="144">
        <v>1452.0781796058413</v>
      </c>
      <c r="AZ273" s="77">
        <v>6140.1346884332861</v>
      </c>
      <c r="BA273" s="144">
        <v>1750.7630000000001</v>
      </c>
      <c r="BB273" s="144">
        <v>1663.7977424376604</v>
      </c>
      <c r="BC273" s="144">
        <v>1528.4837665719244</v>
      </c>
      <c r="BD273" s="144">
        <v>1596.4598410763722</v>
      </c>
      <c r="BE273" s="77">
        <v>6539.5043500859565</v>
      </c>
      <c r="BG273" s="165">
        <f t="shared" ref="BG273:BG289" si="96">IF(ISERROR($BD273/AY273),"ns",IF($BD273/AY273&gt;200%,"x"&amp;(ROUND($BD273/AY273,1)),IF($BD273/AY273&lt;0,"ns",$BD273/AY273-1)))</f>
        <v>9.9431052334745917E-2</v>
      </c>
      <c r="BH273" s="165"/>
      <c r="BI273" s="165">
        <f t="shared" ref="BI273:BI288" si="97">IF(ISERROR($BE273/AZ273),"ns",IF($BE273/AZ273&gt;200%,"x"&amp;(ROUND($BE273/AZ273,1)),IF($BE273/AZ273&lt;0,"ns",$BE273/AZ273-1)))</f>
        <v>6.5042492049074863E-2</v>
      </c>
      <c r="BJ273" s="126"/>
      <c r="BK273" s="224" t="b">
        <f t="shared" ref="BK273:BK288" si="98">ROUND(BE273,1)=ROUND((BA273+BB273+BC273+BD273),1)</f>
        <v>1</v>
      </c>
    </row>
    <row r="274" spans="1:63">
      <c r="A274" s="110" t="s">
        <v>286</v>
      </c>
      <c r="B274" s="343" t="s">
        <v>287</v>
      </c>
      <c r="C274" s="107">
        <v>6</v>
      </c>
      <c r="D274" s="107">
        <v>82</v>
      </c>
      <c r="E274" s="107">
        <v>50</v>
      </c>
      <c r="F274" s="107">
        <f>F296+F318</f>
        <v>-62</v>
      </c>
      <c r="G274" s="78">
        <f t="shared" si="94"/>
        <v>76</v>
      </c>
      <c r="H274" s="107">
        <f>H296+H318</f>
        <v>0</v>
      </c>
      <c r="I274" s="107">
        <f>I296+I318</f>
        <v>0</v>
      </c>
      <c r="J274" s="107">
        <f>J296+J318</f>
        <v>0</v>
      </c>
      <c r="K274" s="145">
        <f>K296+K318</f>
        <v>0</v>
      </c>
      <c r="L274" s="78">
        <f>L296+L318</f>
        <v>0</v>
      </c>
      <c r="M274" s="146">
        <v>0</v>
      </c>
      <c r="N274" s="146">
        <v>0</v>
      </c>
      <c r="O274" s="146">
        <v>0</v>
      </c>
      <c r="P274" s="146">
        <v>0</v>
      </c>
      <c r="Q274" s="78">
        <v>0</v>
      </c>
      <c r="R274" s="146">
        <v>0</v>
      </c>
      <c r="S274" s="146">
        <v>0</v>
      </c>
      <c r="T274" s="146">
        <v>0</v>
      </c>
      <c r="U274" s="146">
        <v>0</v>
      </c>
      <c r="V274" s="78">
        <v>0</v>
      </c>
      <c r="W274" s="146">
        <v>0</v>
      </c>
      <c r="X274" s="146">
        <v>0</v>
      </c>
      <c r="Y274" s="146">
        <v>0</v>
      </c>
      <c r="Z274" s="146">
        <v>0</v>
      </c>
      <c r="AA274" s="78">
        <v>0</v>
      </c>
      <c r="AB274" s="146">
        <v>0</v>
      </c>
      <c r="AC274" s="146">
        <v>0</v>
      </c>
      <c r="AD274" s="146">
        <v>0</v>
      </c>
      <c r="AE274" s="146">
        <v>0</v>
      </c>
      <c r="AF274" s="78">
        <v>0</v>
      </c>
      <c r="AG274" s="146">
        <v>0</v>
      </c>
      <c r="AH274" s="146">
        <v>0</v>
      </c>
      <c r="AI274" s="146">
        <v>0</v>
      </c>
      <c r="AJ274" s="146">
        <v>0</v>
      </c>
      <c r="AK274" s="78">
        <v>0</v>
      </c>
      <c r="AL274" s="146">
        <v>0</v>
      </c>
      <c r="AM274" s="146">
        <f>AM296+AM318</f>
        <v>0</v>
      </c>
      <c r="AN274" s="146">
        <v>0</v>
      </c>
      <c r="AO274" s="146">
        <f>AO296+AO318</f>
        <v>0</v>
      </c>
      <c r="AP274" s="146">
        <v>0</v>
      </c>
      <c r="AQ274" s="356">
        <f>AQ296+AQ318</f>
        <v>0</v>
      </c>
      <c r="AR274" s="146">
        <v>0</v>
      </c>
      <c r="AS274" s="356">
        <f t="shared" si="95"/>
        <v>0</v>
      </c>
      <c r="AT274" s="78">
        <v>0</v>
      </c>
      <c r="AU274" s="78">
        <v>0</v>
      </c>
      <c r="AV274" s="146">
        <v>0</v>
      </c>
      <c r="AW274" s="146">
        <v>0</v>
      </c>
      <c r="AX274" s="146">
        <v>0</v>
      </c>
      <c r="AY274" s="146">
        <v>0</v>
      </c>
      <c r="AZ274" s="96">
        <v>0</v>
      </c>
      <c r="BA274" s="146">
        <v>0</v>
      </c>
      <c r="BB274" s="146">
        <v>0</v>
      </c>
      <c r="BC274" s="146">
        <v>0</v>
      </c>
      <c r="BD274" s="146">
        <f>BD296+BD318</f>
        <v>0</v>
      </c>
      <c r="BE274" s="96">
        <f t="shared" ref="BE274" si="99">BE296+BE318</f>
        <v>0</v>
      </c>
      <c r="BG274" s="165" t="str">
        <f t="shared" si="96"/>
        <v>ns</v>
      </c>
      <c r="BH274" s="165"/>
      <c r="BI274" s="165" t="str">
        <f t="shared" si="97"/>
        <v>ns</v>
      </c>
      <c r="BJ274" s="126"/>
      <c r="BK274" s="224" t="b">
        <f t="shared" si="98"/>
        <v>1</v>
      </c>
    </row>
    <row r="275" spans="1:63">
      <c r="A275" s="21" t="s">
        <v>304</v>
      </c>
      <c r="B275" s="336" t="s">
        <v>28</v>
      </c>
      <c r="C275" s="97">
        <v>-711</v>
      </c>
      <c r="D275" s="97">
        <v>-575</v>
      </c>
      <c r="E275" s="97">
        <v>-570</v>
      </c>
      <c r="F275" s="97">
        <v>-686</v>
      </c>
      <c r="G275" s="102">
        <f t="shared" si="94"/>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2">
        <v>-763.79399999999964</v>
      </c>
      <c r="AR275" s="91">
        <v>-778.77599999999995</v>
      </c>
      <c r="AS275" s="414">
        <f t="shared" si="95"/>
        <v>-778.77600000000007</v>
      </c>
      <c r="AT275" s="92">
        <v>-3407.1860000000001</v>
      </c>
      <c r="AU275" s="92">
        <v>-3407.1860000000001</v>
      </c>
      <c r="AV275" s="91">
        <v>-1153.79</v>
      </c>
      <c r="AW275" s="91">
        <v>-807.72200000001055</v>
      </c>
      <c r="AX275" s="91">
        <v>-806.20600000000263</v>
      </c>
      <c r="AY275" s="91">
        <v>-848.41</v>
      </c>
      <c r="AZ275" s="92">
        <v>-3616.1280000000133</v>
      </c>
      <c r="BA275" s="91">
        <v>-922.76400000000001</v>
      </c>
      <c r="BB275" s="91">
        <v>-838.66199999999628</v>
      </c>
      <c r="BC275" s="91">
        <v>-864.21199999999999</v>
      </c>
      <c r="BD275" s="91">
        <v>-902.05100000000004</v>
      </c>
      <c r="BE275" s="519">
        <v>-3527.6889999999962</v>
      </c>
      <c r="BG275" s="165">
        <f t="shared" si="96"/>
        <v>6.3225327377093743E-2</v>
      </c>
      <c r="BH275" s="165"/>
      <c r="BI275" s="165">
        <f t="shared" si="97"/>
        <v>-2.4456822324878114E-2</v>
      </c>
      <c r="BJ275" s="126"/>
      <c r="BK275" s="224" t="b">
        <f t="shared" si="98"/>
        <v>1</v>
      </c>
    </row>
    <row r="276" spans="1:63">
      <c r="A276" s="93" t="s">
        <v>305</v>
      </c>
      <c r="B276" s="337"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3">
        <v>0</v>
      </c>
      <c r="AR276" s="95">
        <v>0</v>
      </c>
      <c r="AS276" s="353">
        <f t="shared" si="95"/>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s="95">
        <v>0</v>
      </c>
      <c r="BE276" s="96">
        <v>0</v>
      </c>
      <c r="BG276" s="165" t="str">
        <f t="shared" si="96"/>
        <v>ns</v>
      </c>
      <c r="BH276" s="165"/>
      <c r="BI276" s="165">
        <f t="shared" si="97"/>
        <v>-1</v>
      </c>
      <c r="BJ276" s="126"/>
      <c r="BK276" s="224" t="b">
        <f t="shared" si="98"/>
        <v>1</v>
      </c>
    </row>
    <row r="277" spans="1:63">
      <c r="A277" s="21" t="s">
        <v>306</v>
      </c>
      <c r="B277" s="335" t="s">
        <v>32</v>
      </c>
      <c r="C277" s="60">
        <v>514</v>
      </c>
      <c r="D277" s="60">
        <v>714</v>
      </c>
      <c r="E277" s="60">
        <v>356</v>
      </c>
      <c r="F277" s="60">
        <v>182</v>
      </c>
      <c r="G277" s="61">
        <f t="shared" si="94"/>
        <v>1766</v>
      </c>
      <c r="H277" s="60">
        <v>269.72800000000001</v>
      </c>
      <c r="I277" s="60">
        <v>524.51300000000003</v>
      </c>
      <c r="J277" s="74">
        <v>690.54300000000001</v>
      </c>
      <c r="K277" s="74">
        <v>435.61060300000003</v>
      </c>
      <c r="L277" s="61">
        <v>1920.394603</v>
      </c>
      <c r="M277" s="139">
        <v>516.697</v>
      </c>
      <c r="N277" s="139">
        <v>596.05600000000004</v>
      </c>
      <c r="O277" s="139">
        <v>462.77027875077204</v>
      </c>
      <c r="P277" s="139">
        <v>450.096</v>
      </c>
      <c r="Q277" s="61">
        <v>2025.6192787507721</v>
      </c>
      <c r="R277" s="139">
        <v>340.28528148912233</v>
      </c>
      <c r="S277" s="139">
        <v>642.58639829194431</v>
      </c>
      <c r="T277" s="139">
        <v>485.45300040637079</v>
      </c>
      <c r="U277" s="139">
        <v>303.19800000223273</v>
      </c>
      <c r="V277" s="61">
        <v>1771.5226801896702</v>
      </c>
      <c r="W277" s="139">
        <v>328.85564999999997</v>
      </c>
      <c r="X277" s="139">
        <v>630.66238411533516</v>
      </c>
      <c r="Y277" s="139">
        <v>538.01400000000001</v>
      </c>
      <c r="Z277" s="139">
        <v>477.85900000000004</v>
      </c>
      <c r="AA277" s="61">
        <v>1975.3910341153351</v>
      </c>
      <c r="AB277" s="139">
        <v>355.44549340372555</v>
      </c>
      <c r="AC277" s="139">
        <v>801.500494</v>
      </c>
      <c r="AD277" s="139">
        <v>638.07131700000002</v>
      </c>
      <c r="AE277" s="139">
        <v>470.50686359627451</v>
      </c>
      <c r="AF277" s="61">
        <v>2265.5241679999999</v>
      </c>
      <c r="AG277" s="139">
        <v>382.84899999999999</v>
      </c>
      <c r="AH277" s="139">
        <v>610.28974300000004</v>
      </c>
      <c r="AI277" s="139">
        <v>560.15593299991099</v>
      </c>
      <c r="AJ277" s="139">
        <v>531.40906363193824</v>
      </c>
      <c r="AK277" s="61">
        <v>2084.7037396318492</v>
      </c>
      <c r="AL277" s="139">
        <v>298.66417661100002</v>
      </c>
      <c r="AM277" s="139">
        <v>298.66417661100002</v>
      </c>
      <c r="AN277" s="139">
        <v>840.35798880683319</v>
      </c>
      <c r="AO277" s="139">
        <v>840.35798880683319</v>
      </c>
      <c r="AP277" s="139">
        <v>532.34637405151489</v>
      </c>
      <c r="AQ277" s="354">
        <v>532.34637405151511</v>
      </c>
      <c r="AR277" s="139">
        <v>656.93464366891862</v>
      </c>
      <c r="AS277" s="354">
        <f t="shared" si="95"/>
        <v>656.9346436689184</v>
      </c>
      <c r="AT277" s="61">
        <v>2328.3031831382668</v>
      </c>
      <c r="AU277" s="61">
        <v>2328.3031831382668</v>
      </c>
      <c r="AV277" s="139">
        <v>569.12044111469424</v>
      </c>
      <c r="AW277" s="139">
        <v>742.63107544045579</v>
      </c>
      <c r="AX277" s="139">
        <v>608.58699227228158</v>
      </c>
      <c r="AY277" s="139">
        <v>603.66817960584126</v>
      </c>
      <c r="AZ277" s="61">
        <v>2524.0066884332728</v>
      </c>
      <c r="BA277" s="139">
        <v>827.99900000000002</v>
      </c>
      <c r="BB277" s="139">
        <v>825.13574243766413</v>
      </c>
      <c r="BC277" s="139">
        <v>664.27176657192433</v>
      </c>
      <c r="BD277" s="139">
        <v>694.40884107637214</v>
      </c>
      <c r="BE277" s="61">
        <v>3011.8153500859607</v>
      </c>
      <c r="BG277" s="165">
        <f t="shared" si="96"/>
        <v>0.15031546226236236</v>
      </c>
      <c r="BH277" s="165"/>
      <c r="BI277" s="165">
        <f t="shared" si="97"/>
        <v>0.19326757884127699</v>
      </c>
      <c r="BJ277" s="126"/>
      <c r="BK277" s="224" t="b">
        <f t="shared" si="98"/>
        <v>1</v>
      </c>
    </row>
    <row r="278" spans="1:63">
      <c r="A278" s="21" t="s">
        <v>307</v>
      </c>
      <c r="B278" s="336" t="s">
        <v>34</v>
      </c>
      <c r="C278" s="97">
        <v>-81</v>
      </c>
      <c r="D278" s="97">
        <v>-384</v>
      </c>
      <c r="E278" s="97">
        <v>-78</v>
      </c>
      <c r="F278" s="97">
        <v>-112</v>
      </c>
      <c r="G278" s="102">
        <f t="shared" si="94"/>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2">
        <v>-32.254999999999995</v>
      </c>
      <c r="AR278" s="91">
        <v>-12.379</v>
      </c>
      <c r="AS278" s="414">
        <f t="shared" si="95"/>
        <v>-12.379000000000019</v>
      </c>
      <c r="AT278" s="92">
        <v>-248.30600000000001</v>
      </c>
      <c r="AU278" s="92">
        <v>-248.30600000000001</v>
      </c>
      <c r="AV278" s="91">
        <v>-35.512</v>
      </c>
      <c r="AW278" s="91">
        <v>-29.926000000005555</v>
      </c>
      <c r="AX278" s="91">
        <v>-14.145000000008388</v>
      </c>
      <c r="AY278" s="91">
        <v>-31.623000000000001</v>
      </c>
      <c r="AZ278" s="92">
        <v>-111.20600000001181</v>
      </c>
      <c r="BA278" s="91">
        <v>36.615000000000002</v>
      </c>
      <c r="BB278" s="91">
        <v>-30.006999240000585</v>
      </c>
      <c r="BC278" s="91">
        <v>-14.060002039999921</v>
      </c>
      <c r="BD278" s="91">
        <v>-85.733002039999931</v>
      </c>
      <c r="BE278" s="519">
        <v>-93.185001660000637</v>
      </c>
      <c r="BG278" s="165" t="str">
        <f t="shared" si="96"/>
        <v>x2.7</v>
      </c>
      <c r="BH278" s="165"/>
      <c r="BI278" s="165">
        <f t="shared" si="97"/>
        <v>-0.16205059385293297</v>
      </c>
      <c r="BJ278" s="126"/>
      <c r="BK278" s="224" t="b">
        <f t="shared" si="98"/>
        <v>1</v>
      </c>
    </row>
    <row r="279" spans="1:63">
      <c r="A279" s="93" t="s">
        <v>308</v>
      </c>
      <c r="B279" s="337"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3">
        <v>0</v>
      </c>
      <c r="AR279" s="95">
        <v>0</v>
      </c>
      <c r="AS279" s="353">
        <f t="shared" si="95"/>
        <v>0</v>
      </c>
      <c r="AT279" s="96">
        <v>0</v>
      </c>
      <c r="AU279" s="96">
        <v>0</v>
      </c>
      <c r="AV279" s="95">
        <v>0</v>
      </c>
      <c r="AW279" s="95">
        <v>-2.1313869999999998E-12</v>
      </c>
      <c r="AX279" s="95">
        <v>0</v>
      </c>
      <c r="AY279" s="95">
        <v>0</v>
      </c>
      <c r="AZ279" s="96">
        <v>-2.1313869999999998E-12</v>
      </c>
      <c r="BA279" s="95">
        <v>0</v>
      </c>
      <c r="BB279" s="95">
        <v>3.79999991598E-7</v>
      </c>
      <c r="BC279" s="95">
        <v>-1.019999894783E-6</v>
      </c>
      <c r="BD279" s="95">
        <v>-1.019999894783E-6</v>
      </c>
      <c r="BE279" s="96">
        <v>-1.659999797968E-6</v>
      </c>
      <c r="BG279" s="165" t="str">
        <f t="shared" si="96"/>
        <v>ns</v>
      </c>
      <c r="BH279" s="165"/>
      <c r="BI279" s="165" t="str">
        <f t="shared" si="97"/>
        <v>x778835.5</v>
      </c>
      <c r="BJ279" s="126"/>
      <c r="BK279" s="224" t="b">
        <f t="shared" si="98"/>
        <v>1</v>
      </c>
    </row>
    <row r="280" spans="1:63">
      <c r="A280" s="21" t="s">
        <v>309</v>
      </c>
      <c r="B280" s="336" t="s">
        <v>38</v>
      </c>
      <c r="C280" s="97">
        <v>64</v>
      </c>
      <c r="D280" s="97">
        <v>-45</v>
      </c>
      <c r="E280" s="97">
        <v>59</v>
      </c>
      <c r="F280" s="97">
        <v>-18</v>
      </c>
      <c r="G280" s="102">
        <f t="shared" si="94"/>
        <v>60</v>
      </c>
      <c r="H280" s="97">
        <v>62.100999999999999</v>
      </c>
      <c r="I280" s="97">
        <v>61.185000000000002</v>
      </c>
      <c r="J280" s="72">
        <v>59.002000000000002</v>
      </c>
      <c r="K280" s="72">
        <v>29.196999999999999</v>
      </c>
      <c r="L280" s="102">
        <v>211.48500000000001</v>
      </c>
      <c r="M280" s="136">
        <v>69.349000000000004</v>
      </c>
      <c r="N280" s="136">
        <v>59.651000000000003</v>
      </c>
      <c r="O280" s="136">
        <v>46.120000000000005</v>
      </c>
      <c r="P280" s="136">
        <v>-8.0000000000000071E-2</v>
      </c>
      <c r="Q280" s="102">
        <v>175.04000000000002</v>
      </c>
      <c r="R280" s="136">
        <v>1.0660000000000001</v>
      </c>
      <c r="S280" s="136">
        <v>-0.26600000000000001</v>
      </c>
      <c r="T280" s="136">
        <v>0.97</v>
      </c>
      <c r="U280" s="136">
        <v>-1.39</v>
      </c>
      <c r="V280" s="102">
        <v>0.38</v>
      </c>
      <c r="W280" s="136">
        <v>-0.192</v>
      </c>
      <c r="X280" s="136">
        <v>-0.95899999999999996</v>
      </c>
      <c r="Y280" s="136">
        <v>2.1989999999999998</v>
      </c>
      <c r="Z280" s="136">
        <v>3.1150000000000002</v>
      </c>
      <c r="AA280" s="102">
        <v>4.1630000000000003</v>
      </c>
      <c r="AB280" s="136">
        <v>-0.34</v>
      </c>
      <c r="AC280" s="136">
        <v>1.49</v>
      </c>
      <c r="AD280" s="136">
        <v>-1.149</v>
      </c>
      <c r="AE280" s="136">
        <v>0</v>
      </c>
      <c r="AF280" s="102">
        <v>1E-3</v>
      </c>
      <c r="AG280" s="136">
        <v>0</v>
      </c>
      <c r="AH280" s="136">
        <v>0</v>
      </c>
      <c r="AI280" s="136">
        <v>0</v>
      </c>
      <c r="AJ280" s="136">
        <v>0</v>
      </c>
      <c r="AK280" s="102">
        <v>0</v>
      </c>
      <c r="AL280" s="136">
        <v>0</v>
      </c>
      <c r="AM280" s="136">
        <v>0</v>
      </c>
      <c r="AN280" s="136">
        <v>2.7E-2</v>
      </c>
      <c r="AO280" s="136">
        <v>2.7E-2</v>
      </c>
      <c r="AP280" s="136">
        <v>-1.6E-2</v>
      </c>
      <c r="AQ280" s="355">
        <v>-1.6E-2</v>
      </c>
      <c r="AR280" s="136">
        <v>-8.9999999999999993E-3</v>
      </c>
      <c r="AS280" s="416">
        <f t="shared" si="95"/>
        <v>-9.0000000000000011E-3</v>
      </c>
      <c r="AT280" s="102">
        <v>2E-3</v>
      </c>
      <c r="AU280" s="102">
        <v>2E-3</v>
      </c>
      <c r="AV280" s="136">
        <v>1.6E-2</v>
      </c>
      <c r="AW280" s="136">
        <v>4.9529999999999996E-12</v>
      </c>
      <c r="AX280" s="136">
        <v>0.93200000000728001</v>
      </c>
      <c r="AY280" s="136">
        <v>0</v>
      </c>
      <c r="AZ280" s="102">
        <v>0.94800000001223295</v>
      </c>
      <c r="BA280" s="136">
        <v>-2E-3</v>
      </c>
      <c r="BB280" s="136">
        <v>1.8890000000012259</v>
      </c>
      <c r="BC280" s="136">
        <v>8.0000000000000002E-3</v>
      </c>
      <c r="BD280" s="136">
        <v>-3.0000000000000001E-3</v>
      </c>
      <c r="BE280" s="63">
        <v>1.8920000000012258</v>
      </c>
      <c r="BG280" s="165" t="str">
        <f t="shared" si="96"/>
        <v>ns</v>
      </c>
      <c r="BH280" s="165"/>
      <c r="BI280" s="165">
        <f t="shared" si="97"/>
        <v>0.9957805906928392</v>
      </c>
      <c r="BJ280" s="126"/>
      <c r="BK280" s="224" t="b">
        <f t="shared" si="98"/>
        <v>1</v>
      </c>
    </row>
    <row r="281" spans="1:63">
      <c r="A281" s="21" t="s">
        <v>310</v>
      </c>
      <c r="B281" s="336" t="s">
        <v>40</v>
      </c>
      <c r="C281" s="97">
        <v>1</v>
      </c>
      <c r="D281" s="97">
        <v>0</v>
      </c>
      <c r="E281" s="97">
        <v>0</v>
      </c>
      <c r="F281" s="97">
        <v>-8</v>
      </c>
      <c r="G281" s="102">
        <f t="shared" si="94"/>
        <v>-7</v>
      </c>
      <c r="H281" s="97">
        <v>0.435</v>
      </c>
      <c r="I281" s="97">
        <v>0.372</v>
      </c>
      <c r="J281" s="72">
        <v>-7.0000000000000007E-2</v>
      </c>
      <c r="K281" s="72">
        <v>3.5999999999999997E-2</v>
      </c>
      <c r="L281" s="102">
        <v>0.77300000000000002</v>
      </c>
      <c r="M281" s="136">
        <v>-1.4E-2</v>
      </c>
      <c r="N281" s="136">
        <v>4.0000000000000001E-3</v>
      </c>
      <c r="O281" s="136">
        <v>2.3519999999999999</v>
      </c>
      <c r="P281" s="136">
        <v>10.285</v>
      </c>
      <c r="Q281" s="102">
        <v>12.627000000000001</v>
      </c>
      <c r="R281" s="136">
        <v>-4.0000000000000001E-3</v>
      </c>
      <c r="S281" s="136">
        <v>2E-3</v>
      </c>
      <c r="T281" s="136">
        <v>2E-3</v>
      </c>
      <c r="U281" s="136">
        <v>-0.313</v>
      </c>
      <c r="V281" s="102">
        <v>-0.313</v>
      </c>
      <c r="W281" s="136">
        <v>2.5419999999999998</v>
      </c>
      <c r="X281" s="136">
        <v>-0.01</v>
      </c>
      <c r="Y281" s="136">
        <v>0.17599999999999999</v>
      </c>
      <c r="Z281" s="136">
        <v>13.166</v>
      </c>
      <c r="AA281" s="102">
        <v>15.874000000000001</v>
      </c>
      <c r="AB281" s="136">
        <v>-0.17899999999999999</v>
      </c>
      <c r="AC281" s="136">
        <v>-9.4E-2</v>
      </c>
      <c r="AD281" s="136">
        <v>1.1970000000000001</v>
      </c>
      <c r="AE281" s="136">
        <v>-2.5999999999999999E-2</v>
      </c>
      <c r="AF281" s="102">
        <v>0.89800000000000002</v>
      </c>
      <c r="AG281" s="136">
        <v>0.13900000000000001</v>
      </c>
      <c r="AH281" s="136">
        <v>-37.225999999999999</v>
      </c>
      <c r="AI281" s="136">
        <v>-2.5779999999999998</v>
      </c>
      <c r="AJ281" s="136">
        <v>0.4</v>
      </c>
      <c r="AK281" s="102">
        <v>-39.265000000000001</v>
      </c>
      <c r="AL281" s="136">
        <v>-1.9E-2</v>
      </c>
      <c r="AM281" s="136">
        <v>-1.9E-2</v>
      </c>
      <c r="AN281" s="136">
        <v>-0.90300000000000002</v>
      </c>
      <c r="AO281" s="136">
        <v>-0.90300000000000002</v>
      </c>
      <c r="AP281" s="136">
        <v>1.387</v>
      </c>
      <c r="AQ281" s="355">
        <v>1.387</v>
      </c>
      <c r="AR281" s="136">
        <v>-0.29499999999999998</v>
      </c>
      <c r="AS281" s="416">
        <f t="shared" si="95"/>
        <v>-0.29499999999999993</v>
      </c>
      <c r="AT281" s="102">
        <v>0.17</v>
      </c>
      <c r="AU281" s="102">
        <v>0.17</v>
      </c>
      <c r="AV281" s="136">
        <v>3.5000000000000003E-2</v>
      </c>
      <c r="AW281" s="136">
        <v>0.10299999999999999</v>
      </c>
      <c r="AX281" s="136">
        <v>-1.4000000004260991E-2</v>
      </c>
      <c r="AY281" s="136">
        <v>6.2E-2</v>
      </c>
      <c r="AZ281" s="102">
        <v>0.18599999999573902</v>
      </c>
      <c r="BA281" s="136">
        <v>0.30499999999999999</v>
      </c>
      <c r="BB281" s="136">
        <v>2.0259999999988194</v>
      </c>
      <c r="BC281" s="136">
        <v>1E-3</v>
      </c>
      <c r="BD281" s="136">
        <v>1.012</v>
      </c>
      <c r="BE281" s="63">
        <v>3.3439999999988195</v>
      </c>
      <c r="BG281" s="165" t="str">
        <f t="shared" si="96"/>
        <v>x16.3</v>
      </c>
      <c r="BH281" s="165"/>
      <c r="BI281" s="165" t="str">
        <f t="shared" si="97"/>
        <v>x18</v>
      </c>
      <c r="BJ281" s="126"/>
      <c r="BK281" s="224" t="b">
        <f t="shared" si="98"/>
        <v>1</v>
      </c>
    </row>
    <row r="282" spans="1:63">
      <c r="A282" s="21" t="s">
        <v>311</v>
      </c>
      <c r="B282" s="336" t="s">
        <v>42</v>
      </c>
      <c r="C282" s="97">
        <v>0</v>
      </c>
      <c r="D282" s="97">
        <v>0</v>
      </c>
      <c r="E282" s="97">
        <v>0</v>
      </c>
      <c r="F282" s="97">
        <v>0</v>
      </c>
      <c r="G282" s="102">
        <f t="shared" si="94"/>
        <v>0</v>
      </c>
      <c r="H282" s="97">
        <v>0</v>
      </c>
      <c r="I282" s="97">
        <v>0</v>
      </c>
      <c r="J282" s="72">
        <v>0</v>
      </c>
      <c r="K282" s="72">
        <v>0</v>
      </c>
      <c r="L282" s="102">
        <v>0</v>
      </c>
      <c r="M282" s="136">
        <v>0</v>
      </c>
      <c r="N282" s="136">
        <v>0</v>
      </c>
      <c r="O282" s="136">
        <v>0</v>
      </c>
      <c r="P282" s="136">
        <v>0</v>
      </c>
      <c r="Q282" s="102">
        <v>0</v>
      </c>
      <c r="R282" s="136">
        <v>0</v>
      </c>
      <c r="S282" s="136">
        <v>0</v>
      </c>
      <c r="T282" s="136">
        <v>0</v>
      </c>
      <c r="U282" s="136">
        <v>0</v>
      </c>
      <c r="V282" s="102">
        <v>0</v>
      </c>
      <c r="W282" s="136">
        <v>0</v>
      </c>
      <c r="X282" s="136">
        <v>0</v>
      </c>
      <c r="Y282" s="136">
        <v>0</v>
      </c>
      <c r="Z282" s="136">
        <v>0</v>
      </c>
      <c r="AA282" s="102">
        <v>0</v>
      </c>
      <c r="AB282" s="136">
        <v>0</v>
      </c>
      <c r="AC282" s="136">
        <v>0</v>
      </c>
      <c r="AD282" s="136">
        <v>0</v>
      </c>
      <c r="AE282" s="136">
        <v>0</v>
      </c>
      <c r="AF282" s="102">
        <v>0</v>
      </c>
      <c r="AG282" s="136">
        <v>0</v>
      </c>
      <c r="AH282" s="136">
        <v>0</v>
      </c>
      <c r="AI282" s="136">
        <v>0</v>
      </c>
      <c r="AJ282" s="136">
        <v>0</v>
      </c>
      <c r="AK282" s="102">
        <v>0</v>
      </c>
      <c r="AL282" s="136">
        <v>0</v>
      </c>
      <c r="AM282" s="136">
        <v>0</v>
      </c>
      <c r="AN282" s="136">
        <v>0</v>
      </c>
      <c r="AO282" s="136">
        <v>0</v>
      </c>
      <c r="AP282" s="136">
        <v>0</v>
      </c>
      <c r="AQ282" s="355">
        <v>0</v>
      </c>
      <c r="AR282" s="136">
        <v>0</v>
      </c>
      <c r="AS282" s="416">
        <f t="shared" si="95"/>
        <v>0</v>
      </c>
      <c r="AT282" s="102">
        <v>0</v>
      </c>
      <c r="AU282" s="102">
        <v>0</v>
      </c>
      <c r="AV282" s="136">
        <v>0</v>
      </c>
      <c r="AW282" s="136">
        <v>0</v>
      </c>
      <c r="AX282" s="136">
        <v>0</v>
      </c>
      <c r="AY282" s="136">
        <v>0</v>
      </c>
      <c r="AZ282" s="102">
        <v>0</v>
      </c>
      <c r="BA282" s="136">
        <v>0</v>
      </c>
      <c r="BB282" s="136">
        <v>0</v>
      </c>
      <c r="BC282" s="136">
        <v>0</v>
      </c>
      <c r="BD282" s="136">
        <v>0</v>
      </c>
      <c r="BE282" s="63">
        <v>0</v>
      </c>
      <c r="BG282" s="165" t="str">
        <f t="shared" si="96"/>
        <v>ns</v>
      </c>
      <c r="BH282" s="165"/>
      <c r="BI282" s="165" t="str">
        <f t="shared" si="97"/>
        <v>ns</v>
      </c>
      <c r="BJ282" s="126"/>
      <c r="BK282" s="224" t="b">
        <f t="shared" si="98"/>
        <v>1</v>
      </c>
    </row>
    <row r="283" spans="1:63">
      <c r="A283" s="21" t="s">
        <v>312</v>
      </c>
      <c r="B283" s="335" t="s">
        <v>44</v>
      </c>
      <c r="C283" s="60">
        <v>498</v>
      </c>
      <c r="D283" s="60">
        <v>285</v>
      </c>
      <c r="E283" s="60">
        <v>337</v>
      </c>
      <c r="F283" s="60">
        <v>44</v>
      </c>
      <c r="G283" s="61">
        <f t="shared" si="94"/>
        <v>1164</v>
      </c>
      <c r="H283" s="60">
        <v>210.46</v>
      </c>
      <c r="I283" s="60">
        <v>420.108</v>
      </c>
      <c r="J283" s="74">
        <v>583.47299999999996</v>
      </c>
      <c r="K283" s="74">
        <v>361.450603</v>
      </c>
      <c r="L283" s="61">
        <v>1575.4916030000002</v>
      </c>
      <c r="M283" s="139">
        <v>439.84100000000001</v>
      </c>
      <c r="N283" s="139">
        <v>574.36</v>
      </c>
      <c r="O283" s="139">
        <v>457.61227875077208</v>
      </c>
      <c r="P283" s="139">
        <v>423.13</v>
      </c>
      <c r="Q283" s="61">
        <v>1894.9432787507722</v>
      </c>
      <c r="R283" s="139">
        <v>276.82728148912236</v>
      </c>
      <c r="S283" s="139">
        <v>687.95239829194429</v>
      </c>
      <c r="T283" s="139">
        <v>537.94300040637074</v>
      </c>
      <c r="U283" s="139">
        <v>329.42400000223273</v>
      </c>
      <c r="V283" s="61">
        <v>1832.1466801896702</v>
      </c>
      <c r="W283" s="139">
        <v>345.72764999999998</v>
      </c>
      <c r="X283" s="139">
        <v>562.25238411533519</v>
      </c>
      <c r="Y283" s="139">
        <v>492.63499999999999</v>
      </c>
      <c r="Z283" s="139">
        <v>439.44100000000003</v>
      </c>
      <c r="AA283" s="61">
        <v>1840.0560341153353</v>
      </c>
      <c r="AB283" s="139">
        <v>197.93849340372552</v>
      </c>
      <c r="AC283" s="139">
        <v>464.238494</v>
      </c>
      <c r="AD283" s="139">
        <v>418.09031700000003</v>
      </c>
      <c r="AE283" s="139">
        <v>362.62386359627448</v>
      </c>
      <c r="AF283" s="61">
        <v>1442.8911679999999</v>
      </c>
      <c r="AG283" s="139">
        <v>311.303</v>
      </c>
      <c r="AH283" s="139">
        <v>613.05274299999996</v>
      </c>
      <c r="AI283" s="139">
        <v>543.99593299991091</v>
      </c>
      <c r="AJ283" s="139">
        <v>530.11206363193821</v>
      </c>
      <c r="AK283" s="61">
        <v>1998.4637396318492</v>
      </c>
      <c r="AL283" s="139">
        <v>19.878176611000004</v>
      </c>
      <c r="AM283" s="139">
        <v>19.878176611000004</v>
      </c>
      <c r="AN283" s="139">
        <v>914.57698880683301</v>
      </c>
      <c r="AO283" s="139">
        <v>914.57698880683301</v>
      </c>
      <c r="AP283" s="139">
        <v>501.46237405151487</v>
      </c>
      <c r="AQ283" s="354">
        <v>501.4623740515151</v>
      </c>
      <c r="AR283" s="139">
        <v>644.25164366891863</v>
      </c>
      <c r="AS283" s="354">
        <f t="shared" si="95"/>
        <v>644.25164366891863</v>
      </c>
      <c r="AT283" s="61">
        <v>2080.1691831382668</v>
      </c>
      <c r="AU283" s="61">
        <v>2080.1691831382668</v>
      </c>
      <c r="AV283" s="139">
        <v>533.65944111469423</v>
      </c>
      <c r="AW283" s="139">
        <v>712.80807544045513</v>
      </c>
      <c r="AX283" s="139">
        <v>595.35999227227626</v>
      </c>
      <c r="AY283" s="139">
        <v>572.10717960584134</v>
      </c>
      <c r="AZ283" s="61">
        <v>2413.9346884332667</v>
      </c>
      <c r="BA283" s="139">
        <v>864.91700000000003</v>
      </c>
      <c r="BB283" s="139">
        <v>799.04374319766362</v>
      </c>
      <c r="BC283" s="139">
        <v>650.22076453192449</v>
      </c>
      <c r="BD283" s="139">
        <v>609.6848390363723</v>
      </c>
      <c r="BE283" s="61">
        <v>2923.8663467659603</v>
      </c>
      <c r="BG283" s="165">
        <f t="shared" si="96"/>
        <v>6.5682901334013E-2</v>
      </c>
      <c r="BH283" s="165"/>
      <c r="BI283" s="165">
        <f t="shared" si="97"/>
        <v>0.21124501038744259</v>
      </c>
      <c r="BJ283" s="126"/>
      <c r="BK283" s="224" t="b">
        <f t="shared" si="98"/>
        <v>1</v>
      </c>
    </row>
    <row r="284" spans="1:63">
      <c r="A284" s="21" t="s">
        <v>313</v>
      </c>
      <c r="B284" s="336" t="s">
        <v>46</v>
      </c>
      <c r="C284" s="97">
        <v>-171</v>
      </c>
      <c r="D284" s="97">
        <v>-201</v>
      </c>
      <c r="E284" s="97">
        <v>-42</v>
      </c>
      <c r="F284" s="97">
        <v>7</v>
      </c>
      <c r="G284" s="102">
        <f t="shared" si="94"/>
        <v>-407</v>
      </c>
      <c r="H284" s="97">
        <v>-68.878</v>
      </c>
      <c r="I284" s="97">
        <v>-93.954999999999998</v>
      </c>
      <c r="J284" s="72">
        <v>-86.644000000000005</v>
      </c>
      <c r="K284" s="72">
        <v>-107.36566699999999</v>
      </c>
      <c r="L284" s="102">
        <v>-356.84266699999995</v>
      </c>
      <c r="M284" s="136">
        <v>-101.084</v>
      </c>
      <c r="N284" s="136">
        <v>-158.999969338</v>
      </c>
      <c r="O284" s="136">
        <v>-189.54533141472325</v>
      </c>
      <c r="P284" s="136">
        <v>-164.35000000000002</v>
      </c>
      <c r="Q284" s="102">
        <v>-613.97930075272325</v>
      </c>
      <c r="R284" s="136">
        <v>-94.611861444565861</v>
      </c>
      <c r="S284" s="136">
        <v>-178.46774105889463</v>
      </c>
      <c r="T284" s="136">
        <v>-155.07267635494526</v>
      </c>
      <c r="U284" s="136">
        <v>-54.177886750576597</v>
      </c>
      <c r="V284" s="102">
        <v>-482.33016560898233</v>
      </c>
      <c r="W284" s="136">
        <v>-126.86537987189955</v>
      </c>
      <c r="X284" s="136">
        <v>-136.4062211977853</v>
      </c>
      <c r="Y284" s="136">
        <v>-51.012999999999998</v>
      </c>
      <c r="Z284" s="136">
        <v>-57.504200000000004</v>
      </c>
      <c r="AA284" s="102">
        <v>-371.78880106968489</v>
      </c>
      <c r="AB284" s="136">
        <v>-9.0559897134076195</v>
      </c>
      <c r="AC284" s="136">
        <v>-56.465111</v>
      </c>
      <c r="AD284" s="136">
        <v>-104.560795</v>
      </c>
      <c r="AE284" s="136">
        <v>-52.414999999999999</v>
      </c>
      <c r="AF284" s="102">
        <v>-222.49689571340764</v>
      </c>
      <c r="AG284" s="136">
        <v>-51.654066</v>
      </c>
      <c r="AH284" s="136">
        <v>-145.95334199999999</v>
      </c>
      <c r="AI284" s="136">
        <v>-118.91266551763621</v>
      </c>
      <c r="AJ284" s="136">
        <v>-148.40383693612964</v>
      </c>
      <c r="AK284" s="102">
        <v>-464.92391045376587</v>
      </c>
      <c r="AL284" s="136">
        <v>-67.033520908</v>
      </c>
      <c r="AM284" s="136">
        <v>-67.033520908</v>
      </c>
      <c r="AN284" s="136">
        <v>-165.10262550908118</v>
      </c>
      <c r="AO284" s="136">
        <v>-165.10262550908118</v>
      </c>
      <c r="AP284" s="136">
        <v>-133.87129657268028</v>
      </c>
      <c r="AQ284" s="355">
        <v>-133.87129657268025</v>
      </c>
      <c r="AR284" s="136">
        <v>-149.26540531393437</v>
      </c>
      <c r="AS284" s="416">
        <f t="shared" si="95"/>
        <v>-149.26540531393437</v>
      </c>
      <c r="AT284" s="102">
        <v>-515.27284830369581</v>
      </c>
      <c r="AU284" s="102">
        <v>-515.27284830369581</v>
      </c>
      <c r="AV284" s="136">
        <v>-169.69185051531431</v>
      </c>
      <c r="AW284" s="136">
        <v>-140.52069113502509</v>
      </c>
      <c r="AX284" s="136">
        <v>-181.2867710771836</v>
      </c>
      <c r="AY284" s="136">
        <v>-96.768363701522418</v>
      </c>
      <c r="AZ284" s="102">
        <v>-588.26767642904542</v>
      </c>
      <c r="BA284" s="136">
        <v>-203.221</v>
      </c>
      <c r="BB284" s="136">
        <v>-197.87308280839827</v>
      </c>
      <c r="BC284" s="136">
        <v>-194.78076380642122</v>
      </c>
      <c r="BD284" s="136">
        <v>-145.25513918423647</v>
      </c>
      <c r="BE284" s="63">
        <v>-741.12998579905604</v>
      </c>
      <c r="BG284" s="165">
        <f t="shared" si="96"/>
        <v>0.50106019806503377</v>
      </c>
      <c r="BH284" s="165"/>
      <c r="BI284" s="165">
        <f t="shared" si="97"/>
        <v>0.25985162111562699</v>
      </c>
      <c r="BJ284" s="126"/>
      <c r="BK284" s="224" t="b">
        <f t="shared" si="98"/>
        <v>1</v>
      </c>
    </row>
    <row r="285" spans="1:63">
      <c r="A285" s="21" t="s">
        <v>314</v>
      </c>
      <c r="B285" s="336" t="s">
        <v>48</v>
      </c>
      <c r="C285" s="97">
        <v>0</v>
      </c>
      <c r="D285" s="97">
        <v>-1</v>
      </c>
      <c r="E285" s="97">
        <v>-1</v>
      </c>
      <c r="F285" s="97">
        <v>0</v>
      </c>
      <c r="G285" s="102">
        <f t="shared" si="94"/>
        <v>-2</v>
      </c>
      <c r="H285" s="97">
        <v>-9.0999999999999998E-2</v>
      </c>
      <c r="I285" s="97">
        <v>11.255000000000001</v>
      </c>
      <c r="J285" s="72">
        <v>-0.35699999999999998</v>
      </c>
      <c r="K285" s="72">
        <v>0.09</v>
      </c>
      <c r="L285" s="102">
        <v>10.897</v>
      </c>
      <c r="M285" s="136">
        <v>0</v>
      </c>
      <c r="N285" s="136">
        <v>0</v>
      </c>
      <c r="O285" s="136">
        <v>0</v>
      </c>
      <c r="P285" s="136">
        <v>0</v>
      </c>
      <c r="Q285" s="102">
        <v>0</v>
      </c>
      <c r="R285" s="136">
        <v>0</v>
      </c>
      <c r="S285" s="136">
        <v>0</v>
      </c>
      <c r="T285" s="136">
        <v>0</v>
      </c>
      <c r="U285" s="136">
        <v>0</v>
      </c>
      <c r="V285" s="102">
        <v>0</v>
      </c>
      <c r="W285" s="136">
        <v>0</v>
      </c>
      <c r="X285" s="136">
        <v>0</v>
      </c>
      <c r="Y285" s="136">
        <v>0</v>
      </c>
      <c r="Z285" s="136">
        <v>0</v>
      </c>
      <c r="AA285" s="102">
        <v>0</v>
      </c>
      <c r="AB285" s="136">
        <v>0</v>
      </c>
      <c r="AC285" s="136">
        <v>0</v>
      </c>
      <c r="AD285" s="136">
        <v>0</v>
      </c>
      <c r="AE285" s="136">
        <v>0</v>
      </c>
      <c r="AF285" s="102">
        <v>0</v>
      </c>
      <c r="AG285" s="136">
        <v>0</v>
      </c>
      <c r="AH285" s="136">
        <v>0</v>
      </c>
      <c r="AI285" s="136">
        <v>0</v>
      </c>
      <c r="AJ285" s="136">
        <v>0</v>
      </c>
      <c r="AK285" s="102">
        <v>0</v>
      </c>
      <c r="AL285" s="136">
        <v>0</v>
      </c>
      <c r="AM285" s="136">
        <v>0</v>
      </c>
      <c r="AN285" s="136">
        <v>0</v>
      </c>
      <c r="AO285" s="136">
        <v>0</v>
      </c>
      <c r="AP285" s="136">
        <v>-1.0609999999999999</v>
      </c>
      <c r="AQ285" s="355">
        <v>-1.0609999999999999</v>
      </c>
      <c r="AR285" s="136">
        <v>1.0609999999999999</v>
      </c>
      <c r="AS285" s="416">
        <f t="shared" si="95"/>
        <v>1.0609999999999999</v>
      </c>
      <c r="AT285" s="102">
        <v>0</v>
      </c>
      <c r="AU285" s="102">
        <v>0</v>
      </c>
      <c r="AV285" s="136">
        <v>0</v>
      </c>
      <c r="AW285" s="136">
        <v>0</v>
      </c>
      <c r="AX285" s="136">
        <v>0</v>
      </c>
      <c r="AY285" s="136">
        <v>0</v>
      </c>
      <c r="AZ285" s="102">
        <v>0</v>
      </c>
      <c r="BA285" s="136">
        <v>0</v>
      </c>
      <c r="BB285" s="136">
        <v>0</v>
      </c>
      <c r="BC285" s="136">
        <v>0</v>
      </c>
      <c r="BD285" s="136">
        <v>0</v>
      </c>
      <c r="BE285" s="63">
        <v>0</v>
      </c>
      <c r="BG285" s="165" t="str">
        <f t="shared" si="96"/>
        <v>ns</v>
      </c>
      <c r="BH285" s="165"/>
      <c r="BI285" s="165" t="str">
        <f t="shared" si="97"/>
        <v>ns</v>
      </c>
      <c r="BJ285" s="126"/>
      <c r="BK285" s="224" t="b">
        <f t="shared" si="98"/>
        <v>1</v>
      </c>
    </row>
    <row r="286" spans="1:63">
      <c r="A286" s="21" t="s">
        <v>315</v>
      </c>
      <c r="B286" s="335" t="s">
        <v>50</v>
      </c>
      <c r="C286" s="60">
        <v>327</v>
      </c>
      <c r="D286" s="60">
        <v>83</v>
      </c>
      <c r="E286" s="60">
        <v>294</v>
      </c>
      <c r="F286" s="60">
        <v>51</v>
      </c>
      <c r="G286" s="61">
        <f t="shared" si="94"/>
        <v>755</v>
      </c>
      <c r="H286" s="60">
        <v>141.49100000000001</v>
      </c>
      <c r="I286" s="60">
        <v>337.40799999999996</v>
      </c>
      <c r="J286" s="74">
        <v>496.47200000000004</v>
      </c>
      <c r="K286" s="74">
        <v>254.17493599999997</v>
      </c>
      <c r="L286" s="61">
        <v>1229.545936</v>
      </c>
      <c r="M286" s="139">
        <v>338.75700000000001</v>
      </c>
      <c r="N286" s="139">
        <v>415.36003066200004</v>
      </c>
      <c r="O286" s="139">
        <v>268.06694733604877</v>
      </c>
      <c r="P286" s="139">
        <v>258.77999999999997</v>
      </c>
      <c r="Q286" s="61">
        <v>1280.9639779980487</v>
      </c>
      <c r="R286" s="139">
        <v>182.21542004455651</v>
      </c>
      <c r="S286" s="139">
        <v>509.48465723304963</v>
      </c>
      <c r="T286" s="139">
        <v>382.87032405142548</v>
      </c>
      <c r="U286" s="139">
        <v>275.24611325165614</v>
      </c>
      <c r="V286" s="61">
        <v>1349.8165145806879</v>
      </c>
      <c r="W286" s="139">
        <v>218.86227012810045</v>
      </c>
      <c r="X286" s="139">
        <v>425.84616291754986</v>
      </c>
      <c r="Y286" s="139">
        <v>441.62200000000001</v>
      </c>
      <c r="Z286" s="139">
        <v>381.93680000000001</v>
      </c>
      <c r="AA286" s="61">
        <v>1468.2672330456503</v>
      </c>
      <c r="AB286" s="139">
        <v>188.88250369031792</v>
      </c>
      <c r="AC286" s="139">
        <v>407.77338300000002</v>
      </c>
      <c r="AD286" s="139">
        <v>313.52952200000004</v>
      </c>
      <c r="AE286" s="139">
        <v>310.20886359627445</v>
      </c>
      <c r="AF286" s="61">
        <v>1220.3942722865922</v>
      </c>
      <c r="AG286" s="139">
        <v>259.64893400000005</v>
      </c>
      <c r="AH286" s="139">
        <v>467.099401</v>
      </c>
      <c r="AI286" s="139">
        <v>425.08326748227472</v>
      </c>
      <c r="AJ286" s="139">
        <v>381.70822669580861</v>
      </c>
      <c r="AK286" s="61">
        <v>1533.5398291780832</v>
      </c>
      <c r="AL286" s="139">
        <v>-47.155344296999999</v>
      </c>
      <c r="AM286" s="139">
        <v>-47.155344296999999</v>
      </c>
      <c r="AN286" s="139">
        <v>749.47436329775189</v>
      </c>
      <c r="AO286" s="139">
        <v>749.47436329775189</v>
      </c>
      <c r="AP286" s="139">
        <v>366.53007747883458</v>
      </c>
      <c r="AQ286" s="354">
        <v>366.53007747883464</v>
      </c>
      <c r="AR286" s="139">
        <v>496.0472383549843</v>
      </c>
      <c r="AS286" s="354">
        <f t="shared" si="95"/>
        <v>496.04723835498453</v>
      </c>
      <c r="AT286" s="61">
        <v>1564.896334834571</v>
      </c>
      <c r="AU286" s="61">
        <v>1564.896334834571</v>
      </c>
      <c r="AV286" s="139">
        <v>363.96759059937989</v>
      </c>
      <c r="AW286" s="139">
        <v>572.28738430543001</v>
      </c>
      <c r="AX286" s="139">
        <v>414.07322119509257</v>
      </c>
      <c r="AY286" s="139">
        <v>475.33881590431889</v>
      </c>
      <c r="AZ286" s="61">
        <v>1825.6670120042213</v>
      </c>
      <c r="BA286" s="139">
        <v>661.69600000000003</v>
      </c>
      <c r="BB286" s="139">
        <v>601.17066038926532</v>
      </c>
      <c r="BC286" s="139">
        <v>455.44000072550324</v>
      </c>
      <c r="BD286" s="139">
        <v>464.42969985213574</v>
      </c>
      <c r="BE286" s="61">
        <v>2182.7363609669046</v>
      </c>
      <c r="BG286" s="165">
        <f t="shared" si="96"/>
        <v>-2.2950189816560385E-2</v>
      </c>
      <c r="BH286" s="165"/>
      <c r="BI286" s="165">
        <f t="shared" si="97"/>
        <v>0.19558295495008804</v>
      </c>
      <c r="BJ286" s="126"/>
      <c r="BK286" s="224" t="b">
        <f t="shared" si="98"/>
        <v>1</v>
      </c>
    </row>
    <row r="287" spans="1:63">
      <c r="A287" s="21" t="s">
        <v>316</v>
      </c>
      <c r="B287" s="336" t="s">
        <v>52</v>
      </c>
      <c r="C287" s="97">
        <v>-7</v>
      </c>
      <c r="D287" s="97">
        <v>-1</v>
      </c>
      <c r="E287" s="97">
        <v>-7</v>
      </c>
      <c r="F287" s="97">
        <v>-1</v>
      </c>
      <c r="G287" s="102">
        <f t="shared" si="94"/>
        <v>-16</v>
      </c>
      <c r="H287" s="97">
        <v>-3.3279999999999998</v>
      </c>
      <c r="I287" s="97">
        <v>-4.5199999999999996</v>
      </c>
      <c r="J287" s="97">
        <v>-15.668799999999999</v>
      </c>
      <c r="K287" s="97">
        <v>-3.6249280000000002</v>
      </c>
      <c r="L287" s="102">
        <v>-27.141728000000001</v>
      </c>
      <c r="M287" s="136">
        <v>-7.6300000000000008</v>
      </c>
      <c r="N287" s="136">
        <v>-7.9595171999999996</v>
      </c>
      <c r="O287" s="136">
        <v>-5.1195821255938796</v>
      </c>
      <c r="P287" s="136">
        <v>-6.0890000000000004</v>
      </c>
      <c r="Q287" s="102">
        <v>-26.798099325593878</v>
      </c>
      <c r="R287" s="136">
        <v>-3.8029832409802431</v>
      </c>
      <c r="S287" s="136">
        <v>-11.133194194967093</v>
      </c>
      <c r="T287" s="136">
        <v>-8.149729826346789</v>
      </c>
      <c r="U287" s="136">
        <v>-5.6859713255119315</v>
      </c>
      <c r="V287" s="102">
        <v>-28.771878587806054</v>
      </c>
      <c r="W287" s="136">
        <v>-4.8315447246682961</v>
      </c>
      <c r="X287" s="136">
        <v>-8.7667482330613637</v>
      </c>
      <c r="Y287" s="136">
        <v>-9.64</v>
      </c>
      <c r="Z287" s="136">
        <v>-9.8892861399999994</v>
      </c>
      <c r="AA287" s="102">
        <v>-33.127579097729658</v>
      </c>
      <c r="AB287" s="136">
        <v>-3.8489627322940896</v>
      </c>
      <c r="AC287" s="136">
        <v>-8.2722890000000007</v>
      </c>
      <c r="AD287" s="136">
        <v>-6.3809970000000007</v>
      </c>
      <c r="AE287" s="136">
        <v>-7.2825496177000009</v>
      </c>
      <c r="AF287" s="102">
        <v>-25.784798349994087</v>
      </c>
      <c r="AG287" s="136">
        <v>-5.00692</v>
      </c>
      <c r="AH287" s="136">
        <v>-9.8561809999999994</v>
      </c>
      <c r="AI287" s="136">
        <v>-8.9393981790547272</v>
      </c>
      <c r="AJ287" s="136">
        <v>-8.7842061429976237</v>
      </c>
      <c r="AK287" s="102">
        <v>-32.586705322052346</v>
      </c>
      <c r="AL287" s="136">
        <v>1.0557392837284509</v>
      </c>
      <c r="AM287" s="136">
        <v>1.0557392837284509</v>
      </c>
      <c r="AN287" s="136">
        <v>-16.798785601716769</v>
      </c>
      <c r="AO287" s="136">
        <v>-16.798785601716769</v>
      </c>
      <c r="AP287" s="136">
        <v>-8.1214137335064613</v>
      </c>
      <c r="AQ287" s="355">
        <v>-8.1214137335064631</v>
      </c>
      <c r="AR287" s="136">
        <v>-11.356197115316149</v>
      </c>
      <c r="AS287" s="416">
        <f t="shared" si="95"/>
        <v>-11.356197115316148</v>
      </c>
      <c r="AT287" s="102">
        <v>-35.220657166810931</v>
      </c>
      <c r="AU287" s="102">
        <v>-35.220657166810931</v>
      </c>
      <c r="AV287" s="136">
        <v>-8.7242150743834976</v>
      </c>
      <c r="AW287" s="136">
        <v>-13.815755470011256</v>
      </c>
      <c r="AX287" s="136">
        <v>-9.9939253326306101</v>
      </c>
      <c r="AY287" s="136">
        <v>-11.009522678717696</v>
      </c>
      <c r="AZ287" s="102">
        <v>-43.54341855574306</v>
      </c>
      <c r="BA287" s="136">
        <v>-15.974234973620602</v>
      </c>
      <c r="BB287" s="136">
        <v>-14.117236218797721</v>
      </c>
      <c r="BC287" s="136">
        <v>-11.225480175032681</v>
      </c>
      <c r="BD287" s="136">
        <v>-10.404410012588592</v>
      </c>
      <c r="BE287" s="63">
        <v>-51.721361380039596</v>
      </c>
      <c r="BG287" s="165">
        <f t="shared" si="96"/>
        <v>-5.4962661305819949E-2</v>
      </c>
      <c r="BH287" s="165"/>
      <c r="BI287" s="165">
        <f t="shared" si="97"/>
        <v>0.18781122602552136</v>
      </c>
      <c r="BJ287" s="126"/>
      <c r="BK287" s="224" t="b">
        <f t="shared" si="98"/>
        <v>1</v>
      </c>
    </row>
    <row r="288" spans="1:63">
      <c r="A288" s="21" t="s">
        <v>317</v>
      </c>
      <c r="B288" s="338" t="s">
        <v>54</v>
      </c>
      <c r="C288" s="61">
        <v>320</v>
      </c>
      <c r="D288" s="61">
        <v>82</v>
      </c>
      <c r="E288" s="61">
        <v>287</v>
      </c>
      <c r="F288" s="61">
        <v>50</v>
      </c>
      <c r="G288" s="61">
        <f t="shared" si="94"/>
        <v>739</v>
      </c>
      <c r="H288" s="61">
        <v>138.16300000000001</v>
      </c>
      <c r="I288" s="61">
        <v>332.88799999999998</v>
      </c>
      <c r="J288" s="75">
        <v>480.8032</v>
      </c>
      <c r="K288" s="75">
        <v>250.55000799999999</v>
      </c>
      <c r="L288" s="61">
        <v>1202.4042079999999</v>
      </c>
      <c r="M288" s="140">
        <v>331.12700000000001</v>
      </c>
      <c r="N288" s="140">
        <v>407.40051346199999</v>
      </c>
      <c r="O288" s="140">
        <v>262.9473652104549</v>
      </c>
      <c r="P288" s="140">
        <v>252.691</v>
      </c>
      <c r="Q288" s="61">
        <v>1254.1658786724549</v>
      </c>
      <c r="R288" s="140">
        <v>178.41243680357627</v>
      </c>
      <c r="S288" s="140">
        <v>498.35146303808256</v>
      </c>
      <c r="T288" s="140">
        <v>374.72059422507874</v>
      </c>
      <c r="U288" s="140">
        <v>269.56014192614418</v>
      </c>
      <c r="V288" s="61">
        <v>1321.0446359928819</v>
      </c>
      <c r="W288" s="140">
        <v>214.03072540343214</v>
      </c>
      <c r="X288" s="140">
        <v>417.07941468448854</v>
      </c>
      <c r="Y288" s="140">
        <v>431.98199999999997</v>
      </c>
      <c r="Z288" s="140">
        <v>372.04751385999998</v>
      </c>
      <c r="AA288" s="61">
        <v>1435.1396539479206</v>
      </c>
      <c r="AB288" s="140">
        <v>185.03354095802382</v>
      </c>
      <c r="AC288" s="140">
        <v>399.50109399999997</v>
      </c>
      <c r="AD288" s="140">
        <v>307.14852499999995</v>
      </c>
      <c r="AE288" s="140">
        <v>302.92631397857446</v>
      </c>
      <c r="AF288" s="61">
        <v>1194.6094739365983</v>
      </c>
      <c r="AG288" s="140">
        <v>254.64201399999999</v>
      </c>
      <c r="AH288" s="140">
        <v>457.24322000000001</v>
      </c>
      <c r="AI288" s="140">
        <v>416.14386930322001</v>
      </c>
      <c r="AJ288" s="140">
        <v>372.92402055281093</v>
      </c>
      <c r="AK288" s="61">
        <v>1500.953123856031</v>
      </c>
      <c r="AL288" s="140">
        <v>-46.099605013271542</v>
      </c>
      <c r="AM288" s="140">
        <v>-46.099605013271542</v>
      </c>
      <c r="AN288" s="140">
        <v>732.67557769603513</v>
      </c>
      <c r="AO288" s="140">
        <v>732.67557769603513</v>
      </c>
      <c r="AP288" s="140">
        <v>358.40866374532811</v>
      </c>
      <c r="AQ288" s="354">
        <v>358.408663745328</v>
      </c>
      <c r="AR288" s="140">
        <v>484.69104123966821</v>
      </c>
      <c r="AS288" s="354">
        <f t="shared" si="95"/>
        <v>484.69104123966838</v>
      </c>
      <c r="AT288" s="61">
        <v>1529.6756776677601</v>
      </c>
      <c r="AU288" s="61">
        <v>1529.6756776677601</v>
      </c>
      <c r="AV288" s="140">
        <v>355.2433755249964</v>
      </c>
      <c r="AW288" s="140">
        <v>558.47162883541876</v>
      </c>
      <c r="AX288" s="140">
        <v>404.079295862462</v>
      </c>
      <c r="AY288" s="140">
        <v>464.32929322560119</v>
      </c>
      <c r="AZ288" s="61">
        <v>1782.1235934484785</v>
      </c>
      <c r="BA288" s="140">
        <v>645.72176502637933</v>
      </c>
      <c r="BB288" s="140">
        <v>587.05342417046757</v>
      </c>
      <c r="BC288" s="140">
        <v>444.21452055047052</v>
      </c>
      <c r="BD288" s="140">
        <v>454.02528983954716</v>
      </c>
      <c r="BE288" s="61">
        <v>2131.0149995868651</v>
      </c>
      <c r="BG288" s="165">
        <f t="shared" si="96"/>
        <v>-2.219115514869674E-2</v>
      </c>
      <c r="BH288" s="165"/>
      <c r="BI288" s="165">
        <f t="shared" si="97"/>
        <v>0.19577284506023962</v>
      </c>
      <c r="BJ288" s="126"/>
      <c r="BK288" s="224" t="b">
        <f t="shared" si="98"/>
        <v>1</v>
      </c>
    </row>
    <row r="289" spans="1:63">
      <c r="A289" s="111" t="s">
        <v>286</v>
      </c>
      <c r="B289" s="337" t="s">
        <v>287</v>
      </c>
      <c r="C289" s="94">
        <v>6</v>
      </c>
      <c r="D289" s="94">
        <v>82</v>
      </c>
      <c r="E289" s="94">
        <v>50</v>
      </c>
      <c r="F289" s="95">
        <f>F311+F333</f>
        <v>-62</v>
      </c>
      <c r="G289" s="96">
        <f t="shared" si="94"/>
        <v>76</v>
      </c>
      <c r="H289" s="95">
        <f>H311+H333</f>
        <v>0</v>
      </c>
      <c r="I289" s="95">
        <f>I311+I333</f>
        <v>0</v>
      </c>
      <c r="J289" s="95">
        <f>J311+J333</f>
        <v>0</v>
      </c>
      <c r="K289" s="95">
        <f>K311+K333</f>
        <v>0</v>
      </c>
      <c r="L289" s="96">
        <f>L311+L333</f>
        <v>0</v>
      </c>
      <c r="M289" s="95">
        <v>0</v>
      </c>
      <c r="N289" s="95">
        <v>0</v>
      </c>
      <c r="O289" s="95">
        <v>0</v>
      </c>
      <c r="P289" s="95">
        <v>0</v>
      </c>
      <c r="Q289" s="96">
        <v>0</v>
      </c>
      <c r="R289" s="95">
        <v>0</v>
      </c>
      <c r="S289" s="95">
        <v>0</v>
      </c>
      <c r="T289" s="95">
        <v>0</v>
      </c>
      <c r="U289" s="95">
        <v>0</v>
      </c>
      <c r="V289" s="96">
        <v>0</v>
      </c>
      <c r="W289" s="95">
        <v>0</v>
      </c>
      <c r="X289" s="95">
        <v>0</v>
      </c>
      <c r="Y289" s="95">
        <v>0</v>
      </c>
      <c r="Z289" s="95">
        <v>0</v>
      </c>
      <c r="AA289" s="96">
        <v>0</v>
      </c>
      <c r="AB289" s="95">
        <v>0</v>
      </c>
      <c r="AC289" s="95">
        <v>0</v>
      </c>
      <c r="AD289" s="95">
        <v>0</v>
      </c>
      <c r="AE289" s="95">
        <v>0</v>
      </c>
      <c r="AF289" s="96">
        <v>0</v>
      </c>
      <c r="AG289" s="95">
        <v>0</v>
      </c>
      <c r="AH289" s="95">
        <v>0</v>
      </c>
      <c r="AI289" s="95">
        <v>0</v>
      </c>
      <c r="AJ289" s="95">
        <v>0</v>
      </c>
      <c r="AK289" s="96">
        <v>0</v>
      </c>
      <c r="AL289" s="95">
        <v>0</v>
      </c>
      <c r="AM289" s="95">
        <f>AM311+AM333</f>
        <v>0</v>
      </c>
      <c r="AN289" s="95">
        <v>0</v>
      </c>
      <c r="AO289" s="95">
        <f>AO311+AO333</f>
        <v>0</v>
      </c>
      <c r="AP289" s="95">
        <v>0</v>
      </c>
      <c r="AQ289" s="353">
        <f>AQ311+AQ333</f>
        <v>0</v>
      </c>
      <c r="AR289" s="95">
        <v>0</v>
      </c>
      <c r="AS289" s="353">
        <f t="shared" si="95"/>
        <v>0</v>
      </c>
      <c r="AT289" s="96">
        <v>0</v>
      </c>
      <c r="AU289" s="96">
        <v>0</v>
      </c>
      <c r="AV289" s="95">
        <v>0</v>
      </c>
      <c r="AW289" s="95">
        <v>0</v>
      </c>
      <c r="AX289" s="95">
        <v>0</v>
      </c>
      <c r="AY289" s="95">
        <v>0</v>
      </c>
      <c r="AZ289" s="95">
        <v>0</v>
      </c>
      <c r="BA289" s="95">
        <v>0</v>
      </c>
      <c r="BB289" s="95">
        <v>0</v>
      </c>
      <c r="BC289" s="95">
        <v>0</v>
      </c>
      <c r="BD289" s="95">
        <f>BD311+BD333</f>
        <v>0</v>
      </c>
      <c r="BE289" s="94">
        <f t="shared" ref="BE289" si="100">BE311+BE333</f>
        <v>0</v>
      </c>
      <c r="BG289" s="165" t="str">
        <f t="shared" si="96"/>
        <v>ns</v>
      </c>
      <c r="BH289" s="165"/>
      <c r="BI289" s="165"/>
      <c r="BJ289" s="126"/>
      <c r="BK289" s="224"/>
    </row>
    <row r="290" spans="1:63">
      <c r="A290" s="21"/>
      <c r="B290" s="84"/>
      <c r="C290" s="84"/>
      <c r="D290" s="84"/>
      <c r="E290" s="84"/>
      <c r="F290" s="84"/>
      <c r="G290" s="84"/>
      <c r="H290" s="84"/>
      <c r="I290" s="84"/>
      <c r="J290" s="97"/>
      <c r="K290" s="97"/>
      <c r="L290" s="84"/>
      <c r="M290" s="135"/>
      <c r="N290" s="135"/>
      <c r="O290" s="135"/>
      <c r="P290" s="135"/>
      <c r="Q290" s="84"/>
      <c r="R290" s="135"/>
      <c r="S290" s="135"/>
      <c r="T290" s="135"/>
      <c r="U290" s="135"/>
      <c r="V290" s="84"/>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21"/>
      <c r="AT290" s="135"/>
      <c r="AU290" s="135"/>
      <c r="AV290" s="135"/>
      <c r="AW290" s="135"/>
      <c r="AX290" s="135"/>
      <c r="AY290" s="135"/>
      <c r="AZ290" s="135"/>
      <c r="BA290" s="135"/>
      <c r="BB290" s="135"/>
      <c r="BC290" s="135"/>
      <c r="BD290" s="135"/>
      <c r="BE290" s="421"/>
      <c r="BG290" s="168"/>
      <c r="BH290" s="168"/>
      <c r="BI290" s="168"/>
      <c r="BJ290" s="126"/>
      <c r="BK290" s="224"/>
    </row>
    <row r="291" spans="1:63" ht="16.5" thickBot="1">
      <c r="A291" s="21"/>
      <c r="B291" s="120" t="s">
        <v>318</v>
      </c>
      <c r="C291" s="116"/>
      <c r="D291" s="116"/>
      <c r="E291" s="116"/>
      <c r="F291" s="116"/>
      <c r="G291" s="116"/>
      <c r="H291" s="116"/>
      <c r="I291" s="116"/>
      <c r="J291" s="116"/>
      <c r="K291" s="116"/>
      <c r="L291" s="116"/>
      <c r="M291" s="157"/>
      <c r="N291" s="157"/>
      <c r="O291" s="157"/>
      <c r="P291" s="157"/>
      <c r="Q291" s="116"/>
      <c r="R291" s="157"/>
      <c r="S291" s="157"/>
      <c r="T291" s="157"/>
      <c r="U291" s="157"/>
      <c r="V291" s="116"/>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G291" s="378"/>
      <c r="BH291" s="378"/>
      <c r="BI291" s="521"/>
      <c r="BJ291" s="378"/>
      <c r="BK291" s="378"/>
    </row>
    <row r="292" spans="1:63">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8" t="str">
        <f>+$AM$13</f>
        <v>IFRS 17</v>
      </c>
      <c r="AN292" s="131"/>
      <c r="AO292" s="158" t="str">
        <f>+$AM$13</f>
        <v>IFRS 17</v>
      </c>
      <c r="AP292" s="131"/>
      <c r="AQ292" s="131"/>
      <c r="AR292" s="131"/>
      <c r="AS292" s="410" t="s">
        <v>596</v>
      </c>
      <c r="AT292" s="131"/>
      <c r="AU292" s="158" t="s">
        <v>596</v>
      </c>
      <c r="AV292" s="131"/>
      <c r="AW292" s="131"/>
      <c r="AX292" s="131"/>
      <c r="AY292" s="131"/>
      <c r="AZ292" s="131"/>
      <c r="BA292" s="131"/>
      <c r="BB292" s="131"/>
      <c r="BC292" s="131"/>
      <c r="BD292" s="131"/>
      <c r="BE292" s="410"/>
      <c r="BG292" s="168"/>
      <c r="BH292" s="168"/>
      <c r="BI292" s="168"/>
      <c r="BJ292" s="126"/>
      <c r="BK292" s="224"/>
    </row>
    <row r="293" spans="1:63" ht="25.5">
      <c r="A293" s="21"/>
      <c r="B293" s="347" t="s">
        <v>24</v>
      </c>
      <c r="C293" s="118" t="str">
        <f t="shared" ref="C293:L293" si="101">C$14</f>
        <v>Q1-15
Underlying</v>
      </c>
      <c r="D293" s="118" t="str">
        <f t="shared" si="101"/>
        <v>Q2-15
Underlying</v>
      </c>
      <c r="E293" s="118" t="str">
        <f t="shared" si="101"/>
        <v>Q3-15
Underlying</v>
      </c>
      <c r="F293" s="118" t="str">
        <f t="shared" si="101"/>
        <v>Q4-15
Underlying</v>
      </c>
      <c r="G293" s="118" t="str">
        <f t="shared" si="101"/>
        <v>FY-2015
Underlying</v>
      </c>
      <c r="H293" s="118" t="str">
        <f t="shared" si="101"/>
        <v>Q1-16
Underlying</v>
      </c>
      <c r="I293" s="118" t="str">
        <f t="shared" si="101"/>
        <v>Q2-16
Underlying</v>
      </c>
      <c r="J293" s="118" t="str">
        <f t="shared" si="101"/>
        <v>Q3-16
Underlying</v>
      </c>
      <c r="K293" s="118" t="str">
        <f t="shared" si="101"/>
        <v>Q4-16
Underlying</v>
      </c>
      <c r="L293" s="118" t="str">
        <f t="shared" si="101"/>
        <v>FY-2016
Underlying</v>
      </c>
      <c r="M293" s="158" t="s">
        <v>540</v>
      </c>
      <c r="N293" s="158" t="s">
        <v>541</v>
      </c>
      <c r="O293" s="158" t="s">
        <v>542</v>
      </c>
      <c r="P293" s="158" t="s">
        <v>543</v>
      </c>
      <c r="Q293" s="118" t="s">
        <v>544</v>
      </c>
      <c r="R293" s="158" t="s">
        <v>545</v>
      </c>
      <c r="S293" s="158" t="s">
        <v>546</v>
      </c>
      <c r="T293" s="158" t="s">
        <v>547</v>
      </c>
      <c r="U293" s="158" t="s">
        <v>548</v>
      </c>
      <c r="V293" s="118" t="s">
        <v>549</v>
      </c>
      <c r="W293" s="158" t="s">
        <v>550</v>
      </c>
      <c r="X293" s="158" t="s">
        <v>551</v>
      </c>
      <c r="Y293" s="158" t="s">
        <v>552</v>
      </c>
      <c r="Z293" s="158" t="s">
        <v>553</v>
      </c>
      <c r="AA293" s="158" t="s">
        <v>554</v>
      </c>
      <c r="AB293" s="158" t="s">
        <v>555</v>
      </c>
      <c r="AC293" s="158" t="s">
        <v>556</v>
      </c>
      <c r="AD293" s="158" t="s">
        <v>557</v>
      </c>
      <c r="AE293" s="158" t="s">
        <v>558</v>
      </c>
      <c r="AF293" s="158" t="s">
        <v>559</v>
      </c>
      <c r="AG293" s="158" t="s">
        <v>560</v>
      </c>
      <c r="AH293" s="158" t="s">
        <v>561</v>
      </c>
      <c r="AI293" s="158" t="s">
        <v>562</v>
      </c>
      <c r="AJ293" s="158" t="s">
        <v>563</v>
      </c>
      <c r="AK293" s="158" t="s">
        <v>564</v>
      </c>
      <c r="AL293" s="158" t="s">
        <v>565</v>
      </c>
      <c r="AM293" s="158" t="str">
        <f>AM$14</f>
        <v>Q1-22
Underlying</v>
      </c>
      <c r="AN293" s="158" t="s">
        <v>572</v>
      </c>
      <c r="AO293" s="158" t="str">
        <f>AO$14</f>
        <v>Q2-22
Underlying</v>
      </c>
      <c r="AP293" s="158" t="s">
        <v>577</v>
      </c>
      <c r="AQ293" s="158" t="str">
        <f>AQ$14</f>
        <v>Q3-22
Underlying</v>
      </c>
      <c r="AR293" s="158" t="s">
        <v>602</v>
      </c>
      <c r="AS293" s="424" t="str">
        <f>AS271</f>
        <v>Q4-22
Underlying</v>
      </c>
      <c r="AT293" s="158" t="s">
        <v>603</v>
      </c>
      <c r="AU293" s="158" t="s">
        <v>609</v>
      </c>
      <c r="AV293" s="158" t="s">
        <v>607</v>
      </c>
      <c r="AW293" s="158" t="s">
        <v>616</v>
      </c>
      <c r="AX293" s="158" t="s">
        <v>622</v>
      </c>
      <c r="AY293" s="158" t="s">
        <v>630</v>
      </c>
      <c r="AZ293" s="158" t="s">
        <v>631</v>
      </c>
      <c r="BA293" s="158" t="s">
        <v>649</v>
      </c>
      <c r="BB293" s="158" t="s">
        <v>651</v>
      </c>
      <c r="BC293" s="158" t="s">
        <v>665</v>
      </c>
      <c r="BD293" s="158" t="str">
        <f>BD$14</f>
        <v>Q4-24
Underlying</v>
      </c>
      <c r="BE293" s="424" t="str">
        <f t="shared" ref="BE293" si="102">BE$14</f>
        <v>FY-2024
Underlying</v>
      </c>
      <c r="BG293" s="379" t="str">
        <f>LEFT($AY:$AY,2)&amp;"/"&amp;LEFT(BD:BD,2)</f>
        <v>Q4/Q4</v>
      </c>
      <c r="BH293" s="379"/>
      <c r="BI293" s="379" t="str">
        <f>LEFT($AK:$AK,2)&amp;"/"&amp;LEFT(BE:BE,2)</f>
        <v>FY/FY</v>
      </c>
      <c r="BJ293" s="126"/>
      <c r="BK293" s="224"/>
    </row>
    <row r="294" spans="1:63">
      <c r="A294" s="21"/>
      <c r="B294" s="334"/>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10"/>
      <c r="AT294" s="131"/>
      <c r="AU294" s="131"/>
      <c r="AV294" s="131"/>
      <c r="AW294" s="131"/>
      <c r="AX294" s="131"/>
      <c r="AY294" s="131"/>
      <c r="AZ294" s="131"/>
      <c r="BA294" s="131"/>
      <c r="BB294" s="131"/>
      <c r="BC294" s="131"/>
      <c r="BD294" s="131"/>
      <c r="BE294" s="410"/>
      <c r="BG294" s="348"/>
      <c r="BH294" s="348"/>
      <c r="BI294" s="348"/>
      <c r="BJ294" s="126"/>
      <c r="BK294" s="224" t="b">
        <f t="shared" ref="BK294:BK310" si="103">ROUND(BE294,1)=ROUND((BA294+BB294+BC294+BD294),1)</f>
        <v>1</v>
      </c>
    </row>
    <row r="295" spans="1:63">
      <c r="A295" s="104" t="s">
        <v>319</v>
      </c>
      <c r="B295" s="342" t="s">
        <v>26</v>
      </c>
      <c r="C295" s="105">
        <v>548</v>
      </c>
      <c r="D295" s="105">
        <v>611</v>
      </c>
      <c r="E295" s="105">
        <v>538</v>
      </c>
      <c r="F295" s="105">
        <v>490</v>
      </c>
      <c r="G295" s="77">
        <f t="shared" ref="G295:G311" si="104">SUM(C295:F295)</f>
        <v>2187</v>
      </c>
      <c r="H295" s="105">
        <v>526.16999999999996</v>
      </c>
      <c r="I295" s="105">
        <v>569.97</v>
      </c>
      <c r="J295" s="105">
        <v>582.00300000000004</v>
      </c>
      <c r="K295" s="143">
        <v>540.66500000000008</v>
      </c>
      <c r="L295" s="77">
        <v>2218.808</v>
      </c>
      <c r="M295" s="144">
        <v>609.78099999999995</v>
      </c>
      <c r="N295" s="144">
        <v>594.31099999999992</v>
      </c>
      <c r="O295" s="144">
        <v>519.48800000000006</v>
      </c>
      <c r="P295" s="144">
        <v>581.79100000000005</v>
      </c>
      <c r="Q295" s="77">
        <v>2305.3709999999996</v>
      </c>
      <c r="R295" s="144">
        <v>578.42500000000007</v>
      </c>
      <c r="S295" s="144">
        <v>673.12299999999993</v>
      </c>
      <c r="T295" s="144">
        <v>651.76100040637084</v>
      </c>
      <c r="U295" s="144">
        <v>577.92200000223272</v>
      </c>
      <c r="V295" s="77">
        <v>2481.2310004086039</v>
      </c>
      <c r="W295" s="144">
        <v>617.65</v>
      </c>
      <c r="X295" s="144">
        <v>680.23900000000003</v>
      </c>
      <c r="Y295" s="144">
        <v>631.22399999999993</v>
      </c>
      <c r="Z295" s="144">
        <v>589.03300000000002</v>
      </c>
      <c r="AA295" s="77">
        <v>2518.1460000000002</v>
      </c>
      <c r="AB295" s="144">
        <v>599.65099999999995</v>
      </c>
      <c r="AC295" s="144">
        <v>719.58399999999995</v>
      </c>
      <c r="AD295" s="144">
        <v>609.81899999999996</v>
      </c>
      <c r="AE295" s="144">
        <v>612.18600000000004</v>
      </c>
      <c r="AF295" s="77">
        <v>2541.2400000000002</v>
      </c>
      <c r="AG295" s="144">
        <v>658.53300000000002</v>
      </c>
      <c r="AH295" s="144">
        <v>677.82099999999991</v>
      </c>
      <c r="AI295" s="144">
        <v>689.10900000000004</v>
      </c>
      <c r="AJ295" s="144">
        <v>749.803</v>
      </c>
      <c r="AK295" s="77">
        <v>2775.2660000000001</v>
      </c>
      <c r="AL295" s="144">
        <v>736.81200000000001</v>
      </c>
      <c r="AM295" s="144">
        <v>736.81200000000001</v>
      </c>
      <c r="AN295" s="144">
        <v>764.91899999999998</v>
      </c>
      <c r="AO295" s="144">
        <v>764.91899999999987</v>
      </c>
      <c r="AP295" s="144">
        <v>775.82499999999993</v>
      </c>
      <c r="AQ295" s="359">
        <v>775.82500000000005</v>
      </c>
      <c r="AR295" s="144">
        <v>823.72500000000002</v>
      </c>
      <c r="AS295" s="359">
        <f t="shared" ref="AS295:AS311" si="105">AU295-AM295-AO295-AQ295</f>
        <v>823.72500000000014</v>
      </c>
      <c r="AT295" s="77">
        <v>3101.2809999999999</v>
      </c>
      <c r="AU295" s="77">
        <v>3101.2809999999999</v>
      </c>
      <c r="AV295" s="144">
        <v>781.89999999999395</v>
      </c>
      <c r="AW295" s="144">
        <v>775.93500000000404</v>
      </c>
      <c r="AX295" s="144">
        <v>754.86200000000417</v>
      </c>
      <c r="AY295" s="144">
        <v>859.89395199998125</v>
      </c>
      <c r="AZ295" s="77">
        <v>3172.5909519999832</v>
      </c>
      <c r="BA295" s="144">
        <v>831.53199999999993</v>
      </c>
      <c r="BB295" s="144">
        <v>816.59740200001102</v>
      </c>
      <c r="BC295" s="144">
        <v>809.01863895631129</v>
      </c>
      <c r="BD295" s="144">
        <v>897.56629043767589</v>
      </c>
      <c r="BE295" s="77">
        <v>3354.7143313939982</v>
      </c>
      <c r="BG295" s="165">
        <f t="shared" ref="BG295:BG311" si="106">IF(ISERROR($BD295/AY295),"ns",IF($BD295/AY295&gt;200%,"x"&amp;(ROUND($BD295/AY295,1)),IF($BD295/AY295&lt;0,"ns",$BD295/AY295-1)))</f>
        <v>4.3810447032537558E-2</v>
      </c>
      <c r="BH295" s="165"/>
      <c r="BI295" s="165">
        <f>IF(ISERROR($BE295/AZ295),"ns",IF($BE295/AZ295&gt;200%,"x"&amp;(ROUND($BE295/AZ295,1)),IF($BE295/AZ295&lt;0,"ns",$BE295/AZ295-1)))</f>
        <v>5.7405250834244859E-2</v>
      </c>
      <c r="BJ295" s="126"/>
      <c r="BK295" s="224" t="b">
        <f t="shared" si="103"/>
        <v>1</v>
      </c>
    </row>
    <row r="296" spans="1:63">
      <c r="A296" s="106" t="s">
        <v>320</v>
      </c>
      <c r="B296" s="343" t="s">
        <v>321</v>
      </c>
      <c r="C296" s="107">
        <v>-4</v>
      </c>
      <c r="D296" s="107">
        <v>25</v>
      </c>
      <c r="E296" s="107">
        <v>36</v>
      </c>
      <c r="F296" s="107">
        <v>-9</v>
      </c>
      <c r="G296" s="78">
        <f t="shared" si="104"/>
        <v>48</v>
      </c>
      <c r="H296" s="107">
        <v>0</v>
      </c>
      <c r="I296" s="107">
        <v>0</v>
      </c>
      <c r="J296" s="107">
        <v>0</v>
      </c>
      <c r="K296" s="145">
        <v>0</v>
      </c>
      <c r="L296" s="78">
        <v>0</v>
      </c>
      <c r="M296" s="146">
        <v>0</v>
      </c>
      <c r="N296" s="146">
        <v>0</v>
      </c>
      <c r="O296" s="146">
        <v>0</v>
      </c>
      <c r="P296" s="146">
        <v>0</v>
      </c>
      <c r="Q296" s="78">
        <v>0</v>
      </c>
      <c r="R296" s="146">
        <v>0</v>
      </c>
      <c r="S296" s="146">
        <v>0</v>
      </c>
      <c r="T296" s="146">
        <v>0</v>
      </c>
      <c r="U296" s="146">
        <v>0</v>
      </c>
      <c r="V296" s="78">
        <v>0</v>
      </c>
      <c r="W296" s="146">
        <v>0</v>
      </c>
      <c r="X296" s="146">
        <v>0</v>
      </c>
      <c r="Y296" s="146">
        <v>0</v>
      </c>
      <c r="Z296" s="146">
        <v>0</v>
      </c>
      <c r="AA296" s="78">
        <v>0</v>
      </c>
      <c r="AB296" s="146">
        <v>0</v>
      </c>
      <c r="AC296" s="146">
        <v>0</v>
      </c>
      <c r="AD296" s="146">
        <v>0</v>
      </c>
      <c r="AE296" s="146">
        <v>0</v>
      </c>
      <c r="AF296" s="78">
        <v>0</v>
      </c>
      <c r="AG296" s="146">
        <v>0</v>
      </c>
      <c r="AH296" s="146">
        <v>0</v>
      </c>
      <c r="AI296" s="146">
        <v>0</v>
      </c>
      <c r="AJ296" s="146">
        <v>0</v>
      </c>
      <c r="AK296" s="78">
        <v>0</v>
      </c>
      <c r="AL296" s="146">
        <v>0</v>
      </c>
      <c r="AM296" s="146">
        <v>0</v>
      </c>
      <c r="AN296" s="146">
        <v>0</v>
      </c>
      <c r="AO296" s="146">
        <v>0</v>
      </c>
      <c r="AP296" s="146">
        <v>0</v>
      </c>
      <c r="AQ296" s="356">
        <v>0</v>
      </c>
      <c r="AR296" s="146">
        <v>0</v>
      </c>
      <c r="AS296" s="356">
        <f t="shared" si="105"/>
        <v>0</v>
      </c>
      <c r="AT296" s="78">
        <v>0</v>
      </c>
      <c r="AU296" s="78">
        <v>0</v>
      </c>
      <c r="AV296" s="146">
        <v>0</v>
      </c>
      <c r="AW296" s="146">
        <v>0</v>
      </c>
      <c r="AX296" s="146">
        <v>0</v>
      </c>
      <c r="AY296" s="146">
        <v>0</v>
      </c>
      <c r="AZ296" s="78">
        <v>0</v>
      </c>
      <c r="BA296" s="146">
        <v>0</v>
      </c>
      <c r="BB296" s="146">
        <v>0</v>
      </c>
      <c r="BC296" s="146">
        <v>0</v>
      </c>
      <c r="BD296" s="146">
        <v>0</v>
      </c>
      <c r="BE296" s="78">
        <v>0</v>
      </c>
      <c r="BG296" s="165" t="str">
        <f t="shared" si="106"/>
        <v>ns</v>
      </c>
      <c r="BH296" s="165"/>
      <c r="BI296" s="165" t="str">
        <f t="shared" ref="BI296:BI310" si="107">IF(ISERROR($BE296/AZ296),"ns",IF($BE296/AZ296&gt;200%,"x"&amp;(ROUND($BE296/AZ296,1)),IF($BE296/AZ296&lt;0,"ns",$BE296/AZ296-1)))</f>
        <v>ns</v>
      </c>
      <c r="BJ296" s="126"/>
      <c r="BK296" s="224" t="b">
        <f t="shared" si="103"/>
        <v>1</v>
      </c>
    </row>
    <row r="297" spans="1:63">
      <c r="A297" s="21" t="s">
        <v>322</v>
      </c>
      <c r="B297" s="336" t="s">
        <v>28</v>
      </c>
      <c r="C297" s="97">
        <v>-266</v>
      </c>
      <c r="D297" s="97">
        <v>-221</v>
      </c>
      <c r="E297" s="97">
        <v>-217</v>
      </c>
      <c r="F297" s="97">
        <v>-236</v>
      </c>
      <c r="G297" s="102">
        <f t="shared" si="104"/>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2">
        <v>-314.50199999999995</v>
      </c>
      <c r="AR297" s="91">
        <v>-320.20800000000003</v>
      </c>
      <c r="AS297" s="414">
        <f t="shared" si="105"/>
        <v>-320.20800000000008</v>
      </c>
      <c r="AT297" s="92">
        <v>-1387.4229999999998</v>
      </c>
      <c r="AU297" s="92">
        <v>-1387.4229999999998</v>
      </c>
      <c r="AV297" s="91">
        <v>-467.95100000000002</v>
      </c>
      <c r="AW297" s="91">
        <v>-334.19900000001053</v>
      </c>
      <c r="AX297" s="91">
        <v>-346.99500000000262</v>
      </c>
      <c r="AY297" s="91">
        <v>-368.286</v>
      </c>
      <c r="AZ297" s="92">
        <v>-1517.4310000000132</v>
      </c>
      <c r="BA297" s="91">
        <v>-384.29599999999999</v>
      </c>
      <c r="BB297" s="91">
        <v>-353.25799999999629</v>
      </c>
      <c r="BC297" s="91">
        <v>-356.13099999999997</v>
      </c>
      <c r="BD297" s="91">
        <v>-376.214</v>
      </c>
      <c r="BE297" s="519">
        <v>-1469.8989999999962</v>
      </c>
      <c r="BG297" s="165">
        <f t="shared" si="106"/>
        <v>2.1526748233709592E-2</v>
      </c>
      <c r="BH297" s="165"/>
      <c r="BI297" s="165">
        <f t="shared" si="107"/>
        <v>-3.1323994303541047E-2</v>
      </c>
      <c r="BJ297" s="126"/>
      <c r="BK297" s="224" t="b">
        <f t="shared" si="103"/>
        <v>1</v>
      </c>
    </row>
    <row r="298" spans="1:63">
      <c r="A298" s="93" t="s">
        <v>323</v>
      </c>
      <c r="B298" s="337"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3">
        <v>0</v>
      </c>
      <c r="AR298" s="95">
        <v>0</v>
      </c>
      <c r="AS298" s="353">
        <f t="shared" si="105"/>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s="95">
        <v>0</v>
      </c>
      <c r="BE298" s="96">
        <v>0</v>
      </c>
      <c r="BG298" s="165" t="str">
        <f t="shared" si="106"/>
        <v>ns</v>
      </c>
      <c r="BH298" s="165"/>
      <c r="BI298" s="165">
        <f t="shared" si="107"/>
        <v>-1</v>
      </c>
      <c r="BJ298" s="126"/>
      <c r="BK298" s="224" t="b">
        <f t="shared" si="103"/>
        <v>1</v>
      </c>
    </row>
    <row r="299" spans="1:63">
      <c r="A299" s="21" t="s">
        <v>324</v>
      </c>
      <c r="B299" s="335" t="s">
        <v>32</v>
      </c>
      <c r="C299" s="60">
        <v>282</v>
      </c>
      <c r="D299" s="60">
        <v>390</v>
      </c>
      <c r="E299" s="60">
        <v>321</v>
      </c>
      <c r="F299" s="60">
        <v>254</v>
      </c>
      <c r="G299" s="61">
        <f t="shared" si="104"/>
        <v>1247</v>
      </c>
      <c r="H299" s="60">
        <v>248.18700000000001</v>
      </c>
      <c r="I299" s="60">
        <v>349.54399999999998</v>
      </c>
      <c r="J299" s="74">
        <v>349.04</v>
      </c>
      <c r="K299" s="74">
        <v>299.28999999999996</v>
      </c>
      <c r="L299" s="61">
        <v>1246.0610000000001</v>
      </c>
      <c r="M299" s="139">
        <v>322.65899999999999</v>
      </c>
      <c r="N299" s="139">
        <v>375.565</v>
      </c>
      <c r="O299" s="139">
        <v>299.47399999999999</v>
      </c>
      <c r="P299" s="139">
        <v>343.899</v>
      </c>
      <c r="Q299" s="61">
        <v>1341.597</v>
      </c>
      <c r="R299" s="139">
        <v>291.21300000000002</v>
      </c>
      <c r="S299" s="139">
        <v>422.84500000000003</v>
      </c>
      <c r="T299" s="139">
        <v>417.24300040637081</v>
      </c>
      <c r="U299" s="139">
        <v>336.6920000022327</v>
      </c>
      <c r="V299" s="61">
        <v>1467.9930004086034</v>
      </c>
      <c r="W299" s="139">
        <v>323.202</v>
      </c>
      <c r="X299" s="139">
        <v>442.22</v>
      </c>
      <c r="Y299" s="139">
        <v>379.64500000000004</v>
      </c>
      <c r="Z299" s="139">
        <v>311.81600000000003</v>
      </c>
      <c r="AA299" s="61">
        <v>1456.883</v>
      </c>
      <c r="AB299" s="139">
        <v>278.34100000000001</v>
      </c>
      <c r="AC299" s="139">
        <v>425.07399999999996</v>
      </c>
      <c r="AD299" s="139">
        <v>338.63200000000001</v>
      </c>
      <c r="AE299" s="139">
        <v>343.92200000000003</v>
      </c>
      <c r="AF299" s="61">
        <v>1385.9690000000001</v>
      </c>
      <c r="AG299" s="139">
        <v>269.33</v>
      </c>
      <c r="AH299" s="139">
        <v>395.07400000000001</v>
      </c>
      <c r="AI299" s="139">
        <v>411.84800000000001</v>
      </c>
      <c r="AJ299" s="139">
        <v>477.589</v>
      </c>
      <c r="AK299" s="61">
        <v>1553.8410000000001</v>
      </c>
      <c r="AL299" s="139">
        <v>292.108</v>
      </c>
      <c r="AM299" s="139">
        <v>292.108</v>
      </c>
      <c r="AN299" s="139">
        <v>456.90999999999997</v>
      </c>
      <c r="AO299" s="139">
        <v>456.90999999999997</v>
      </c>
      <c r="AP299" s="139">
        <v>461.32299999999998</v>
      </c>
      <c r="AQ299" s="354">
        <v>461.32299999999987</v>
      </c>
      <c r="AR299" s="139">
        <v>503.517</v>
      </c>
      <c r="AS299" s="354">
        <f t="shared" si="105"/>
        <v>503.51700000000017</v>
      </c>
      <c r="AT299" s="61">
        <v>1713.8579999999999</v>
      </c>
      <c r="AU299" s="61">
        <v>1713.8579999999999</v>
      </c>
      <c r="AV299" s="139">
        <v>313.94899999999393</v>
      </c>
      <c r="AW299" s="139">
        <v>441.73599999999357</v>
      </c>
      <c r="AX299" s="139">
        <v>407.86700000000161</v>
      </c>
      <c r="AY299" s="139">
        <v>491.60795199998131</v>
      </c>
      <c r="AZ299" s="61">
        <v>1655.1599519999704</v>
      </c>
      <c r="BA299" s="139">
        <v>447.23600000000005</v>
      </c>
      <c r="BB299" s="139">
        <v>463.33940200001473</v>
      </c>
      <c r="BC299" s="139">
        <v>452.88763895631132</v>
      </c>
      <c r="BD299" s="139">
        <v>521.35229043767595</v>
      </c>
      <c r="BE299" s="61">
        <v>1884.815331394002</v>
      </c>
      <c r="BG299" s="165">
        <f t="shared" si="106"/>
        <v>6.0504184923550142E-2</v>
      </c>
      <c r="BH299" s="165"/>
      <c r="BI299" s="165">
        <f t="shared" si="107"/>
        <v>0.13875116970811985</v>
      </c>
      <c r="BJ299" s="126"/>
      <c r="BK299" s="224" t="b">
        <f t="shared" si="103"/>
        <v>1</v>
      </c>
    </row>
    <row r="300" spans="1:63">
      <c r="A300" s="21" t="s">
        <v>325</v>
      </c>
      <c r="B300" s="336" t="s">
        <v>34</v>
      </c>
      <c r="C300" s="97">
        <v>-79</v>
      </c>
      <c r="D300" s="97">
        <v>-351</v>
      </c>
      <c r="E300" s="97">
        <v>-79</v>
      </c>
      <c r="F300" s="97">
        <v>-70</v>
      </c>
      <c r="G300" s="102">
        <f t="shared" si="104"/>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2">
        <v>-71.661999999999978</v>
      </c>
      <c r="AR300" s="91">
        <v>-29.234000000000002</v>
      </c>
      <c r="AS300" s="414">
        <f t="shared" si="105"/>
        <v>-29.234000000000037</v>
      </c>
      <c r="AT300" s="92">
        <v>-311.88900000000001</v>
      </c>
      <c r="AU300" s="92">
        <v>-311.88900000000001</v>
      </c>
      <c r="AV300" s="91">
        <v>-22.422000000000001</v>
      </c>
      <c r="AW300" s="91">
        <v>-71.755000000005552</v>
      </c>
      <c r="AX300" s="91">
        <v>-28.804000000008386</v>
      </c>
      <c r="AY300" s="91">
        <v>-0.72000000000000197</v>
      </c>
      <c r="AZ300" s="92">
        <v>-123.7010000000118</v>
      </c>
      <c r="BA300" s="91">
        <v>35.957999999999998</v>
      </c>
      <c r="BB300" s="91">
        <v>-37.773999240000585</v>
      </c>
      <c r="BC300" s="91">
        <v>-6.1390020399999212</v>
      </c>
      <c r="BD300" s="91">
        <v>-88.436002039999934</v>
      </c>
      <c r="BE300" s="519">
        <v>-96.39100166000064</v>
      </c>
      <c r="BG300" s="165" t="str">
        <f t="shared" si="106"/>
        <v>x122.8</v>
      </c>
      <c r="BH300" s="165"/>
      <c r="BI300" s="165">
        <f t="shared" si="107"/>
        <v>-0.22077427296471785</v>
      </c>
      <c r="BJ300" s="126"/>
      <c r="BK300" s="224" t="b">
        <f t="shared" si="103"/>
        <v>1</v>
      </c>
    </row>
    <row r="301" spans="1:63">
      <c r="A301" s="93" t="s">
        <v>326</v>
      </c>
      <c r="B301" s="337"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3">
        <v>0</v>
      </c>
      <c r="AR301" s="95">
        <v>0</v>
      </c>
      <c r="AS301" s="353">
        <f t="shared" si="105"/>
        <v>0</v>
      </c>
      <c r="AT301" s="96">
        <v>0</v>
      </c>
      <c r="AU301" s="96">
        <v>0</v>
      </c>
      <c r="AV301" s="95">
        <v>0</v>
      </c>
      <c r="AW301" s="95">
        <v>-2.1313869999999998E-12</v>
      </c>
      <c r="AX301" s="95">
        <v>0</v>
      </c>
      <c r="AY301" s="95">
        <v>0</v>
      </c>
      <c r="AZ301" s="96">
        <v>-2.1313869999999998E-12</v>
      </c>
      <c r="BA301" s="95">
        <v>0</v>
      </c>
      <c r="BB301" s="95">
        <v>3.79999991598E-7</v>
      </c>
      <c r="BC301" s="95">
        <v>-1.019999894783E-6</v>
      </c>
      <c r="BD301" s="95">
        <v>-1.019999894783E-6</v>
      </c>
      <c r="BE301" s="96">
        <v>-1.659999797968E-6</v>
      </c>
      <c r="BG301" s="165" t="str">
        <f t="shared" si="106"/>
        <v>ns</v>
      </c>
      <c r="BH301" s="165"/>
      <c r="BI301" s="165" t="str">
        <f t="shared" si="107"/>
        <v>x778835.5</v>
      </c>
      <c r="BJ301" s="126"/>
      <c r="BK301" s="224" t="b">
        <f t="shared" si="103"/>
        <v>1</v>
      </c>
    </row>
    <row r="302" spans="1:63">
      <c r="A302" s="21" t="s">
        <v>327</v>
      </c>
      <c r="B302" s="336" t="s">
        <v>38</v>
      </c>
      <c r="C302" s="97">
        <v>64</v>
      </c>
      <c r="D302" s="97">
        <v>-45</v>
      </c>
      <c r="E302" s="97">
        <v>59</v>
      </c>
      <c r="F302" s="97">
        <v>-18</v>
      </c>
      <c r="G302" s="102">
        <f t="shared" si="104"/>
        <v>60</v>
      </c>
      <c r="H302" s="97">
        <v>62.100999999999999</v>
      </c>
      <c r="I302" s="97">
        <v>61.185000000000002</v>
      </c>
      <c r="J302" s="72">
        <v>59.002000000000002</v>
      </c>
      <c r="K302" s="72">
        <v>29.196999999999999</v>
      </c>
      <c r="L302" s="102">
        <v>211.48500000000001</v>
      </c>
      <c r="M302" s="136">
        <v>69.349000000000004</v>
      </c>
      <c r="N302" s="136">
        <v>59.651000000000003</v>
      </c>
      <c r="O302" s="136">
        <v>46.120000000000005</v>
      </c>
      <c r="P302" s="136">
        <v>-8.0000000000000071E-2</v>
      </c>
      <c r="Q302" s="102">
        <v>175.04000000000002</v>
      </c>
      <c r="R302" s="136">
        <v>1.0660000000000001</v>
      </c>
      <c r="S302" s="136">
        <v>-0.26600000000000001</v>
      </c>
      <c r="T302" s="136">
        <v>0.97</v>
      </c>
      <c r="U302" s="136">
        <v>-1.39</v>
      </c>
      <c r="V302" s="102">
        <v>0.38</v>
      </c>
      <c r="W302" s="136">
        <v>-0.192</v>
      </c>
      <c r="X302" s="136">
        <v>-0.95899999999999996</v>
      </c>
      <c r="Y302" s="136">
        <v>2.1989999999999998</v>
      </c>
      <c r="Z302" s="136">
        <v>3.1150000000000002</v>
      </c>
      <c r="AA302" s="102">
        <v>4.1630000000000003</v>
      </c>
      <c r="AB302" s="136">
        <v>-0.34</v>
      </c>
      <c r="AC302" s="136">
        <v>1.49</v>
      </c>
      <c r="AD302" s="136">
        <v>-1.149</v>
      </c>
      <c r="AE302" s="136">
        <v>0</v>
      </c>
      <c r="AF302" s="102">
        <v>1E-3</v>
      </c>
      <c r="AG302" s="136">
        <v>0</v>
      </c>
      <c r="AH302" s="136">
        <v>0</v>
      </c>
      <c r="AI302" s="136">
        <v>0</v>
      </c>
      <c r="AJ302" s="136">
        <v>0</v>
      </c>
      <c r="AK302" s="102">
        <v>0</v>
      </c>
      <c r="AL302" s="136">
        <v>0</v>
      </c>
      <c r="AM302" s="136">
        <v>0</v>
      </c>
      <c r="AN302" s="136">
        <v>2.7E-2</v>
      </c>
      <c r="AO302" s="136">
        <v>2.7E-2</v>
      </c>
      <c r="AP302" s="136">
        <v>-1.6E-2</v>
      </c>
      <c r="AQ302" s="355">
        <v>-1.6E-2</v>
      </c>
      <c r="AR302" s="136">
        <v>-8.9999999999999993E-3</v>
      </c>
      <c r="AS302" s="416">
        <f t="shared" si="105"/>
        <v>-9.0000000000000011E-3</v>
      </c>
      <c r="AT302" s="102">
        <v>2E-3</v>
      </c>
      <c r="AU302" s="102">
        <v>2E-3</v>
      </c>
      <c r="AV302" s="136">
        <v>1.6E-2</v>
      </c>
      <c r="AW302" s="136">
        <v>4.9529999999999996E-12</v>
      </c>
      <c r="AX302" s="136">
        <v>0.93200000000728001</v>
      </c>
      <c r="AY302" s="136">
        <v>0</v>
      </c>
      <c r="AZ302" s="102">
        <v>0.94800000001223295</v>
      </c>
      <c r="BA302" s="136">
        <v>-2E-3</v>
      </c>
      <c r="BB302" s="136">
        <v>1.8890000000012259</v>
      </c>
      <c r="BC302" s="136">
        <v>8.0000000000000002E-3</v>
      </c>
      <c r="BD302" s="136">
        <v>-3.0000000000000001E-3</v>
      </c>
      <c r="BE302" s="63">
        <v>1.8920000000012258</v>
      </c>
      <c r="BG302" s="165" t="str">
        <f t="shared" si="106"/>
        <v>ns</v>
      </c>
      <c r="BH302" s="165"/>
      <c r="BI302" s="165">
        <f t="shared" si="107"/>
        <v>0.9957805906928392</v>
      </c>
      <c r="BJ302" s="126"/>
      <c r="BK302" s="224" t="b">
        <f t="shared" si="103"/>
        <v>1</v>
      </c>
    </row>
    <row r="303" spans="1:63">
      <c r="A303" s="21" t="s">
        <v>328</v>
      </c>
      <c r="B303" s="336" t="s">
        <v>40</v>
      </c>
      <c r="C303" s="97">
        <v>1</v>
      </c>
      <c r="D303" s="97">
        <v>0</v>
      </c>
      <c r="E303" s="97">
        <v>0</v>
      </c>
      <c r="F303" s="97">
        <v>-8</v>
      </c>
      <c r="G303" s="102">
        <f t="shared" si="104"/>
        <v>-7</v>
      </c>
      <c r="H303" s="97">
        <v>0.435</v>
      </c>
      <c r="I303" s="97">
        <v>0.107</v>
      </c>
      <c r="J303" s="72">
        <v>-3.6999999999999998E-2</v>
      </c>
      <c r="K303" s="72">
        <v>8.9999999999999993E-3</v>
      </c>
      <c r="L303" s="102">
        <v>0.51400000000000001</v>
      </c>
      <c r="M303" s="136">
        <v>-1.4E-2</v>
      </c>
      <c r="N303" s="136">
        <v>4.0000000000000001E-3</v>
      </c>
      <c r="O303" s="136">
        <v>2.3519999999999999</v>
      </c>
      <c r="P303" s="136">
        <v>10.103</v>
      </c>
      <c r="Q303" s="102">
        <v>12.445</v>
      </c>
      <c r="R303" s="136">
        <v>-4.0000000000000001E-3</v>
      </c>
      <c r="S303" s="136">
        <v>2E-3</v>
      </c>
      <c r="T303" s="136">
        <v>2E-3</v>
      </c>
      <c r="U303" s="136">
        <v>-0.313</v>
      </c>
      <c r="V303" s="102">
        <v>-0.313</v>
      </c>
      <c r="W303" s="136">
        <v>0.68899999999999995</v>
      </c>
      <c r="X303" s="136">
        <v>-1.6E-2</v>
      </c>
      <c r="Y303" s="136">
        <v>9.9000000000000005E-2</v>
      </c>
      <c r="Z303" s="136">
        <v>13.166</v>
      </c>
      <c r="AA303" s="102">
        <v>13.938000000000001</v>
      </c>
      <c r="AB303" s="136">
        <v>-0.186</v>
      </c>
      <c r="AC303" s="136">
        <v>-9.8000000000000004E-2</v>
      </c>
      <c r="AD303" s="136">
        <v>1.1970000000000001</v>
      </c>
      <c r="AE303" s="136">
        <v>-1.4999999999999999E-2</v>
      </c>
      <c r="AF303" s="102">
        <v>0.89800000000000002</v>
      </c>
      <c r="AG303" s="136">
        <v>7.0999999999999994E-2</v>
      </c>
      <c r="AH303" s="136">
        <v>-37.228999999999999</v>
      </c>
      <c r="AI303" s="136">
        <v>-2.5779999999999998</v>
      </c>
      <c r="AJ303" s="136">
        <v>0.20499999999999999</v>
      </c>
      <c r="AK303" s="102">
        <v>-39.530999999999999</v>
      </c>
      <c r="AL303" s="136">
        <v>-1.9E-2</v>
      </c>
      <c r="AM303" s="136">
        <v>-1.9E-2</v>
      </c>
      <c r="AN303" s="136">
        <v>-0.90300000000000002</v>
      </c>
      <c r="AO303" s="136">
        <v>-0.90300000000000002</v>
      </c>
      <c r="AP303" s="136">
        <v>1.387</v>
      </c>
      <c r="AQ303" s="355">
        <v>1.387</v>
      </c>
      <c r="AR303" s="136">
        <v>-0.29499999999999998</v>
      </c>
      <c r="AS303" s="416">
        <f t="shared" si="105"/>
        <v>-0.29499999999999993</v>
      </c>
      <c r="AT303" s="102">
        <v>0.17</v>
      </c>
      <c r="AU303" s="102">
        <v>0.17</v>
      </c>
      <c r="AV303" s="136">
        <v>3.5000000000000003E-2</v>
      </c>
      <c r="AW303" s="136">
        <v>0.10299999999999999</v>
      </c>
      <c r="AX303" s="136">
        <v>-1.4000000004260991E-2</v>
      </c>
      <c r="AY303" s="136">
        <v>6.2E-2</v>
      </c>
      <c r="AZ303" s="102">
        <v>0.18599999999573902</v>
      </c>
      <c r="BA303" s="136">
        <v>0.185</v>
      </c>
      <c r="BB303" s="136">
        <v>2.0259999999988194</v>
      </c>
      <c r="BC303" s="136">
        <v>4.0000000000000001E-3</v>
      </c>
      <c r="BD303" s="136">
        <v>1.012</v>
      </c>
      <c r="BE303" s="63">
        <v>3.2269999999988195</v>
      </c>
      <c r="BG303" s="165" t="str">
        <f t="shared" si="106"/>
        <v>x16.3</v>
      </c>
      <c r="BH303" s="165"/>
      <c r="BI303" s="165" t="str">
        <f t="shared" si="107"/>
        <v>x17.3</v>
      </c>
      <c r="BJ303" s="126"/>
      <c r="BK303" s="224" t="b">
        <f t="shared" si="103"/>
        <v>1</v>
      </c>
    </row>
    <row r="304" spans="1:63">
      <c r="A304" s="21" t="s">
        <v>329</v>
      </c>
      <c r="B304" s="336" t="s">
        <v>42</v>
      </c>
      <c r="C304" s="97">
        <v>0</v>
      </c>
      <c r="D304" s="97">
        <v>0</v>
      </c>
      <c r="E304" s="97">
        <v>0</v>
      </c>
      <c r="F304" s="97">
        <v>0</v>
      </c>
      <c r="G304" s="102">
        <f t="shared" si="104"/>
        <v>0</v>
      </c>
      <c r="H304" s="97">
        <v>0</v>
      </c>
      <c r="I304" s="97">
        <v>0</v>
      </c>
      <c r="J304" s="72">
        <v>0</v>
      </c>
      <c r="K304" s="72">
        <v>0</v>
      </c>
      <c r="L304" s="102">
        <v>0</v>
      </c>
      <c r="M304" s="136">
        <v>0</v>
      </c>
      <c r="N304" s="136">
        <v>0</v>
      </c>
      <c r="O304" s="136">
        <v>0</v>
      </c>
      <c r="P304" s="136">
        <v>0</v>
      </c>
      <c r="Q304" s="102">
        <v>0</v>
      </c>
      <c r="R304" s="136">
        <v>0</v>
      </c>
      <c r="S304" s="136">
        <v>0</v>
      </c>
      <c r="T304" s="136">
        <v>0</v>
      </c>
      <c r="U304" s="136">
        <v>0</v>
      </c>
      <c r="V304" s="102">
        <v>0</v>
      </c>
      <c r="W304" s="136">
        <v>0</v>
      </c>
      <c r="X304" s="136">
        <v>0</v>
      </c>
      <c r="Y304" s="136">
        <v>0</v>
      </c>
      <c r="Z304" s="136">
        <v>0</v>
      </c>
      <c r="AA304" s="102">
        <v>0</v>
      </c>
      <c r="AB304" s="136">
        <v>0</v>
      </c>
      <c r="AC304" s="136">
        <v>0</v>
      </c>
      <c r="AD304" s="136">
        <v>0</v>
      </c>
      <c r="AE304" s="136">
        <v>0</v>
      </c>
      <c r="AF304" s="102">
        <v>0</v>
      </c>
      <c r="AG304" s="136">
        <v>0</v>
      </c>
      <c r="AH304" s="136">
        <v>0</v>
      </c>
      <c r="AI304" s="136">
        <v>0</v>
      </c>
      <c r="AJ304" s="136">
        <v>0</v>
      </c>
      <c r="AK304" s="102">
        <v>0</v>
      </c>
      <c r="AL304" s="136">
        <v>0</v>
      </c>
      <c r="AM304" s="136">
        <v>0</v>
      </c>
      <c r="AN304" s="136">
        <v>0</v>
      </c>
      <c r="AO304" s="136">
        <v>0</v>
      </c>
      <c r="AP304" s="136">
        <v>0</v>
      </c>
      <c r="AQ304" s="355">
        <v>0</v>
      </c>
      <c r="AR304" s="136">
        <v>0</v>
      </c>
      <c r="AS304" s="416">
        <f t="shared" si="105"/>
        <v>0</v>
      </c>
      <c r="AT304" s="102">
        <v>0</v>
      </c>
      <c r="AU304" s="102">
        <v>0</v>
      </c>
      <c r="AV304" s="136">
        <v>0</v>
      </c>
      <c r="AW304" s="136">
        <v>0</v>
      </c>
      <c r="AX304" s="136">
        <v>0</v>
      </c>
      <c r="AY304" s="136">
        <v>0</v>
      </c>
      <c r="AZ304" s="102">
        <v>0</v>
      </c>
      <c r="BA304" s="136">
        <v>0</v>
      </c>
      <c r="BB304" s="136">
        <v>0</v>
      </c>
      <c r="BC304" s="136">
        <v>0</v>
      </c>
      <c r="BD304" s="136">
        <v>0</v>
      </c>
      <c r="BE304" s="63">
        <v>0</v>
      </c>
      <c r="BG304" s="165" t="str">
        <f t="shared" si="106"/>
        <v>ns</v>
      </c>
      <c r="BH304" s="165"/>
      <c r="BI304" s="165" t="str">
        <f t="shared" si="107"/>
        <v>ns</v>
      </c>
      <c r="BJ304" s="126"/>
      <c r="BK304" s="224" t="b">
        <f t="shared" si="103"/>
        <v>1</v>
      </c>
    </row>
    <row r="305" spans="1:63">
      <c r="A305" s="21" t="s">
        <v>330</v>
      </c>
      <c r="B305" s="335" t="s">
        <v>44</v>
      </c>
      <c r="C305" s="60">
        <v>268</v>
      </c>
      <c r="D305" s="60">
        <v>-6</v>
      </c>
      <c r="E305" s="60">
        <v>301</v>
      </c>
      <c r="F305" s="60">
        <v>158</v>
      </c>
      <c r="G305" s="61">
        <f t="shared" si="104"/>
        <v>721</v>
      </c>
      <c r="H305" s="60">
        <v>199.37700000000001</v>
      </c>
      <c r="I305" s="60">
        <v>275.37400000000002</v>
      </c>
      <c r="J305" s="74">
        <v>230.71199999999999</v>
      </c>
      <c r="K305" s="74">
        <v>240.786</v>
      </c>
      <c r="L305" s="61">
        <v>946.24900000000002</v>
      </c>
      <c r="M305" s="139">
        <v>252.077</v>
      </c>
      <c r="N305" s="139">
        <v>361.25</v>
      </c>
      <c r="O305" s="139">
        <v>331.23900000000003</v>
      </c>
      <c r="P305" s="139">
        <v>324.57799999999997</v>
      </c>
      <c r="Q305" s="61">
        <v>1269.144</v>
      </c>
      <c r="R305" s="139">
        <v>237.76900000000001</v>
      </c>
      <c r="S305" s="139">
        <v>473.47200000000004</v>
      </c>
      <c r="T305" s="139">
        <v>485.82600040637078</v>
      </c>
      <c r="U305" s="139">
        <v>353.40000000223273</v>
      </c>
      <c r="V305" s="61">
        <v>1550.4670004086036</v>
      </c>
      <c r="W305" s="139">
        <v>329.89500000000004</v>
      </c>
      <c r="X305" s="139">
        <v>402.01900000000001</v>
      </c>
      <c r="Y305" s="139">
        <v>341.67400000000004</v>
      </c>
      <c r="Z305" s="139">
        <v>269.68200000000002</v>
      </c>
      <c r="AA305" s="61">
        <v>1343.27</v>
      </c>
      <c r="AB305" s="139">
        <v>140.33199999999999</v>
      </c>
      <c r="AC305" s="139">
        <v>114.285</v>
      </c>
      <c r="AD305" s="139">
        <v>113.527</v>
      </c>
      <c r="AE305" s="139">
        <v>222.411</v>
      </c>
      <c r="AF305" s="61">
        <v>590.55499999999995</v>
      </c>
      <c r="AG305" s="139">
        <v>184.36600000000001</v>
      </c>
      <c r="AH305" s="139">
        <v>393.096</v>
      </c>
      <c r="AI305" s="139">
        <v>397.12099999999998</v>
      </c>
      <c r="AJ305" s="139">
        <v>465.714</v>
      </c>
      <c r="AK305" s="61">
        <v>1440.297</v>
      </c>
      <c r="AL305" s="139">
        <v>9.4009999999999998</v>
      </c>
      <c r="AM305" s="139">
        <v>9.4009999999999998</v>
      </c>
      <c r="AN305" s="139">
        <v>527.72899999999993</v>
      </c>
      <c r="AO305" s="139">
        <v>527.72900000000004</v>
      </c>
      <c r="AP305" s="139">
        <v>391.03199999999998</v>
      </c>
      <c r="AQ305" s="354">
        <v>391.03200000000004</v>
      </c>
      <c r="AR305" s="139">
        <v>473.97899999999998</v>
      </c>
      <c r="AS305" s="354">
        <f t="shared" si="105"/>
        <v>473.97899999999993</v>
      </c>
      <c r="AT305" s="61">
        <v>1402.1410000000001</v>
      </c>
      <c r="AU305" s="61">
        <v>1402.1410000000001</v>
      </c>
      <c r="AV305" s="139">
        <v>291.57799999999395</v>
      </c>
      <c r="AW305" s="139">
        <v>370.08399999999295</v>
      </c>
      <c r="AX305" s="139">
        <v>379.98099999999619</v>
      </c>
      <c r="AY305" s="139">
        <v>490.94995199998129</v>
      </c>
      <c r="AZ305" s="61">
        <v>1532.5929519999645</v>
      </c>
      <c r="BA305" s="139">
        <v>483.37700000000001</v>
      </c>
      <c r="BB305" s="139">
        <v>429.48040276001421</v>
      </c>
      <c r="BC305" s="139">
        <v>446.76063691631134</v>
      </c>
      <c r="BD305" s="139">
        <v>433.92528839767596</v>
      </c>
      <c r="BE305" s="61">
        <v>1793.5433280740017</v>
      </c>
      <c r="BG305" s="165">
        <f t="shared" si="106"/>
        <v>-0.1161516838325457</v>
      </c>
      <c r="BH305" s="165"/>
      <c r="BI305" s="165">
        <f t="shared" si="107"/>
        <v>0.1702672426709968</v>
      </c>
      <c r="BJ305" s="126"/>
      <c r="BK305" s="224" t="b">
        <f t="shared" si="103"/>
        <v>1</v>
      </c>
    </row>
    <row r="306" spans="1:63">
      <c r="A306" s="21" t="s">
        <v>331</v>
      </c>
      <c r="B306" s="336" t="s">
        <v>46</v>
      </c>
      <c r="C306" s="97">
        <v>-81</v>
      </c>
      <c r="D306" s="97">
        <v>-110</v>
      </c>
      <c r="E306" s="97">
        <v>-26</v>
      </c>
      <c r="F306" s="97">
        <v>-32</v>
      </c>
      <c r="G306" s="102">
        <f t="shared" si="104"/>
        <v>-249</v>
      </c>
      <c r="H306" s="97">
        <v>-44.679000000000002</v>
      </c>
      <c r="I306" s="97">
        <v>-51.298000000000002</v>
      </c>
      <c r="J306" s="72">
        <v>-20.067999999999998</v>
      </c>
      <c r="K306" s="72">
        <v>-54.754939999999998</v>
      </c>
      <c r="L306" s="102">
        <v>-170.79993999999999</v>
      </c>
      <c r="M306" s="136">
        <v>-35.113</v>
      </c>
      <c r="N306" s="136">
        <v>-96.814969337999997</v>
      </c>
      <c r="O306" s="136">
        <v>-153.43462</v>
      </c>
      <c r="P306" s="136">
        <v>-140.73700000000002</v>
      </c>
      <c r="Q306" s="102">
        <v>-426.09958933799999</v>
      </c>
      <c r="R306" s="136">
        <v>-60.539000000000001</v>
      </c>
      <c r="S306" s="136">
        <v>-137.31254719999998</v>
      </c>
      <c r="T306" s="136">
        <v>-135.61402510494526</v>
      </c>
      <c r="U306" s="136">
        <v>-74.802925000576593</v>
      </c>
      <c r="V306" s="102">
        <v>-408.26849730552186</v>
      </c>
      <c r="W306" s="136">
        <v>-98.400224999999992</v>
      </c>
      <c r="X306" s="136">
        <v>-111.32469999999999</v>
      </c>
      <c r="Y306" s="136">
        <v>-27.52</v>
      </c>
      <c r="Z306" s="136">
        <v>-13.928699999999999</v>
      </c>
      <c r="AA306" s="102">
        <v>-251.17362499999999</v>
      </c>
      <c r="AB306" s="136">
        <v>27.201499999999999</v>
      </c>
      <c r="AC306" s="136">
        <v>53.505020000000002</v>
      </c>
      <c r="AD306" s="136">
        <v>-22.963380000000001</v>
      </c>
      <c r="AE306" s="136">
        <v>-33.698999999999998</v>
      </c>
      <c r="AF306" s="102">
        <v>24.044139999999999</v>
      </c>
      <c r="AG306" s="136">
        <v>17.985934</v>
      </c>
      <c r="AH306" s="136">
        <v>-88.324369999999988</v>
      </c>
      <c r="AI306" s="136">
        <v>-92.833753999999999</v>
      </c>
      <c r="AJ306" s="136">
        <v>-146.58764840000001</v>
      </c>
      <c r="AK306" s="102">
        <v>-309.75983839999998</v>
      </c>
      <c r="AL306" s="136">
        <v>-8.5030685999999989</v>
      </c>
      <c r="AM306" s="136">
        <v>-8.5030685999999989</v>
      </c>
      <c r="AN306" s="136">
        <v>-114.53546839999998</v>
      </c>
      <c r="AO306" s="136">
        <v>-114.53546839999998</v>
      </c>
      <c r="AP306" s="136">
        <v>-115.9104722</v>
      </c>
      <c r="AQ306" s="355">
        <v>-115.91047219999999</v>
      </c>
      <c r="AR306" s="136">
        <v>-111.13405999999999</v>
      </c>
      <c r="AS306" s="416">
        <f t="shared" si="105"/>
        <v>-111.13405999999998</v>
      </c>
      <c r="AT306" s="102">
        <v>-350.08306919999995</v>
      </c>
      <c r="AU306" s="102">
        <v>-350.08306919999995</v>
      </c>
      <c r="AV306" s="136">
        <v>-80.512350000007316</v>
      </c>
      <c r="AW306" s="136">
        <v>-97.520991347538512</v>
      </c>
      <c r="AX306" s="136">
        <v>-117.56006942713482</v>
      </c>
      <c r="AY306" s="136">
        <v>-9.456788786281848</v>
      </c>
      <c r="AZ306" s="102">
        <v>-305.05019956096243</v>
      </c>
      <c r="BA306" s="136">
        <v>-104.59599999999999</v>
      </c>
      <c r="BB306" s="136">
        <v>-115.85123599261189</v>
      </c>
      <c r="BC306" s="136">
        <v>-127.87683999746247</v>
      </c>
      <c r="BD306" s="136">
        <v>-103.49304948178028</v>
      </c>
      <c r="BE306" s="63">
        <v>-451.81712547185464</v>
      </c>
      <c r="BG306" s="165" t="str">
        <f t="shared" si="106"/>
        <v>x10.9</v>
      </c>
      <c r="BH306" s="165"/>
      <c r="BI306" s="165">
        <f t="shared" si="107"/>
        <v>0.48112384821292897</v>
      </c>
      <c r="BJ306" s="126"/>
      <c r="BK306" s="224" t="b">
        <f t="shared" si="103"/>
        <v>1</v>
      </c>
    </row>
    <row r="307" spans="1:63">
      <c r="A307" s="21" t="s">
        <v>332</v>
      </c>
      <c r="B307" s="336" t="s">
        <v>48</v>
      </c>
      <c r="C307" s="97">
        <v>0</v>
      </c>
      <c r="D307" s="97">
        <v>0</v>
      </c>
      <c r="E307" s="97">
        <v>0</v>
      </c>
      <c r="F307" s="97">
        <v>0</v>
      </c>
      <c r="G307" s="102">
        <f t="shared" si="104"/>
        <v>0</v>
      </c>
      <c r="H307" s="97">
        <v>0</v>
      </c>
      <c r="I307" s="97">
        <v>0</v>
      </c>
      <c r="J307" s="72">
        <v>0</v>
      </c>
      <c r="K307" s="72">
        <v>0</v>
      </c>
      <c r="L307" s="102">
        <v>0</v>
      </c>
      <c r="M307" s="136">
        <v>0</v>
      </c>
      <c r="N307" s="136">
        <v>0</v>
      </c>
      <c r="O307" s="136">
        <v>0</v>
      </c>
      <c r="P307" s="136">
        <v>0</v>
      </c>
      <c r="Q307" s="102">
        <v>0</v>
      </c>
      <c r="R307" s="136">
        <v>0</v>
      </c>
      <c r="S307" s="136">
        <v>0</v>
      </c>
      <c r="T307" s="136">
        <v>0</v>
      </c>
      <c r="U307" s="136">
        <v>0</v>
      </c>
      <c r="V307" s="102">
        <v>0</v>
      </c>
      <c r="W307" s="136">
        <v>0</v>
      </c>
      <c r="X307" s="136">
        <v>0</v>
      </c>
      <c r="Y307" s="136">
        <v>0</v>
      </c>
      <c r="Z307" s="136">
        <v>0</v>
      </c>
      <c r="AA307" s="102">
        <v>0</v>
      </c>
      <c r="AB307" s="136">
        <v>0</v>
      </c>
      <c r="AC307" s="136">
        <v>0</v>
      </c>
      <c r="AD307" s="136">
        <v>0</v>
      </c>
      <c r="AE307" s="136">
        <v>0</v>
      </c>
      <c r="AF307" s="102">
        <v>0</v>
      </c>
      <c r="AG307" s="136">
        <v>0</v>
      </c>
      <c r="AH307" s="136">
        <v>0</v>
      </c>
      <c r="AI307" s="136">
        <v>0</v>
      </c>
      <c r="AJ307" s="136">
        <v>0</v>
      </c>
      <c r="AK307" s="102">
        <v>0</v>
      </c>
      <c r="AL307" s="136">
        <v>0</v>
      </c>
      <c r="AM307" s="136">
        <v>0</v>
      </c>
      <c r="AN307" s="136">
        <v>0</v>
      </c>
      <c r="AO307" s="136">
        <v>0</v>
      </c>
      <c r="AP307" s="136">
        <v>0</v>
      </c>
      <c r="AQ307" s="355">
        <v>0</v>
      </c>
      <c r="AR307" s="136">
        <v>0</v>
      </c>
      <c r="AS307" s="416">
        <f t="shared" si="105"/>
        <v>0</v>
      </c>
      <c r="AT307" s="102">
        <v>0</v>
      </c>
      <c r="AU307" s="102">
        <v>0</v>
      </c>
      <c r="AV307" s="136">
        <v>0</v>
      </c>
      <c r="AW307" s="136">
        <v>0</v>
      </c>
      <c r="AX307" s="136">
        <v>0</v>
      </c>
      <c r="AY307" s="136">
        <v>0</v>
      </c>
      <c r="AZ307" s="102">
        <v>0</v>
      </c>
      <c r="BA307" s="136">
        <v>0</v>
      </c>
      <c r="BB307" s="136">
        <v>0</v>
      </c>
      <c r="BC307" s="136">
        <v>0</v>
      </c>
      <c r="BD307" s="136">
        <v>0</v>
      </c>
      <c r="BE307" s="63">
        <v>0</v>
      </c>
      <c r="BG307" s="165" t="str">
        <f t="shared" si="106"/>
        <v>ns</v>
      </c>
      <c r="BH307" s="165"/>
      <c r="BI307" s="165" t="str">
        <f t="shared" si="107"/>
        <v>ns</v>
      </c>
      <c r="BJ307" s="126"/>
      <c r="BK307" s="224" t="b">
        <f t="shared" si="103"/>
        <v>1</v>
      </c>
    </row>
    <row r="308" spans="1:63">
      <c r="A308" s="21" t="s">
        <v>333</v>
      </c>
      <c r="B308" s="335" t="s">
        <v>50</v>
      </c>
      <c r="C308" s="60">
        <v>187</v>
      </c>
      <c r="D308" s="60">
        <v>-116</v>
      </c>
      <c r="E308" s="60">
        <v>275</v>
      </c>
      <c r="F308" s="60">
        <v>126</v>
      </c>
      <c r="G308" s="61">
        <f t="shared" si="104"/>
        <v>472</v>
      </c>
      <c r="H308" s="60">
        <v>154.69800000000001</v>
      </c>
      <c r="I308" s="60">
        <v>224.07600000000002</v>
      </c>
      <c r="J308" s="74">
        <v>210.64400000000001</v>
      </c>
      <c r="K308" s="74">
        <v>186.03106</v>
      </c>
      <c r="L308" s="61">
        <v>775.44906000000003</v>
      </c>
      <c r="M308" s="139">
        <v>216.964</v>
      </c>
      <c r="N308" s="139">
        <v>264.43503066200003</v>
      </c>
      <c r="O308" s="139">
        <v>177.80438000000004</v>
      </c>
      <c r="P308" s="139">
        <v>183.84100000000001</v>
      </c>
      <c r="Q308" s="61">
        <v>843.04441066200002</v>
      </c>
      <c r="R308" s="139">
        <v>177.23000000000002</v>
      </c>
      <c r="S308" s="139">
        <v>336.1594528</v>
      </c>
      <c r="T308" s="139">
        <v>350.21197530142553</v>
      </c>
      <c r="U308" s="139">
        <v>278.59707500165609</v>
      </c>
      <c r="V308" s="61">
        <v>1142.1985031030817</v>
      </c>
      <c r="W308" s="139">
        <v>231.494775</v>
      </c>
      <c r="X308" s="139">
        <v>290.6943</v>
      </c>
      <c r="Y308" s="139">
        <v>314.154</v>
      </c>
      <c r="Z308" s="139">
        <v>255.7533</v>
      </c>
      <c r="AA308" s="61">
        <v>1092.0963749999999</v>
      </c>
      <c r="AB308" s="139">
        <v>167.5335</v>
      </c>
      <c r="AC308" s="139">
        <v>167.79002000000003</v>
      </c>
      <c r="AD308" s="139">
        <v>90.56362</v>
      </c>
      <c r="AE308" s="139">
        <v>188.71200000000002</v>
      </c>
      <c r="AF308" s="61">
        <v>614.59914000000003</v>
      </c>
      <c r="AG308" s="139">
        <v>202.351934</v>
      </c>
      <c r="AH308" s="139">
        <v>304.77163000000002</v>
      </c>
      <c r="AI308" s="139">
        <v>304.28724599999998</v>
      </c>
      <c r="AJ308" s="139">
        <v>319.12635159999996</v>
      </c>
      <c r="AK308" s="61">
        <v>1130.5371616</v>
      </c>
      <c r="AL308" s="139">
        <v>0.89793140000000093</v>
      </c>
      <c r="AM308" s="139">
        <v>0.89793140000000093</v>
      </c>
      <c r="AN308" s="139">
        <v>413.19353160000003</v>
      </c>
      <c r="AO308" s="139">
        <v>413.19353160000003</v>
      </c>
      <c r="AP308" s="139">
        <v>275.12152780000002</v>
      </c>
      <c r="AQ308" s="354">
        <v>275.12152779999997</v>
      </c>
      <c r="AR308" s="139">
        <v>362.84494000000001</v>
      </c>
      <c r="AS308" s="354">
        <f t="shared" si="105"/>
        <v>362.84494000000007</v>
      </c>
      <c r="AT308" s="61">
        <v>1052.0579308000001</v>
      </c>
      <c r="AU308" s="61">
        <v>1052.0579308000001</v>
      </c>
      <c r="AV308" s="139">
        <v>211.06564999998659</v>
      </c>
      <c r="AW308" s="139">
        <v>272.56300865245447</v>
      </c>
      <c r="AX308" s="139">
        <v>262.42093057286138</v>
      </c>
      <c r="AY308" s="139">
        <v>481.49316321369952</v>
      </c>
      <c r="AZ308" s="61">
        <v>1227.5427524390018</v>
      </c>
      <c r="BA308" s="139">
        <v>378.78100000000001</v>
      </c>
      <c r="BB308" s="139">
        <v>313.62916676740235</v>
      </c>
      <c r="BC308" s="139">
        <v>318.88379691884893</v>
      </c>
      <c r="BD308" s="139">
        <v>330.43223891589565</v>
      </c>
      <c r="BE308" s="61">
        <v>1341.7262026021467</v>
      </c>
      <c r="BG308" s="165">
        <f t="shared" si="106"/>
        <v>-0.31373430785508161</v>
      </c>
      <c r="BH308" s="165"/>
      <c r="BI308" s="165">
        <f t="shared" si="107"/>
        <v>9.3017900953978216E-2</v>
      </c>
      <c r="BJ308" s="126"/>
      <c r="BK308" s="224" t="b">
        <f t="shared" si="103"/>
        <v>1</v>
      </c>
    </row>
    <row r="309" spans="1:63">
      <c r="A309" s="21" t="s">
        <v>334</v>
      </c>
      <c r="B309" s="336" t="s">
        <v>52</v>
      </c>
      <c r="C309" s="97">
        <v>-4</v>
      </c>
      <c r="D309" s="97">
        <v>3</v>
      </c>
      <c r="E309" s="97">
        <v>-6</v>
      </c>
      <c r="F309" s="97">
        <v>-3</v>
      </c>
      <c r="G309" s="102">
        <f t="shared" si="104"/>
        <v>-10</v>
      </c>
      <c r="H309" s="97">
        <v>-3.391</v>
      </c>
      <c r="I309" s="97">
        <v>-4.8680000000000003</v>
      </c>
      <c r="J309" s="97">
        <v>-4.8130000000000006</v>
      </c>
      <c r="K309" s="97">
        <v>-3.5248549999999996</v>
      </c>
      <c r="L309" s="102">
        <v>-16.596854999999998</v>
      </c>
      <c r="M309" s="136">
        <v>-4.8540000000000001</v>
      </c>
      <c r="N309" s="136">
        <v>-5.0410000000000004</v>
      </c>
      <c r="O309" s="136">
        <v>-3.5580084739999926</v>
      </c>
      <c r="P309" s="136">
        <v>-4.4990000000000006</v>
      </c>
      <c r="Q309" s="102">
        <v>-17.952008473999992</v>
      </c>
      <c r="R309" s="136">
        <v>-3.5739999999999998</v>
      </c>
      <c r="S309" s="136">
        <v>-7.3271376974399995</v>
      </c>
      <c r="T309" s="136">
        <v>-7.5276120492217897</v>
      </c>
      <c r="U309" s="136">
        <v>-5.8851484725369314</v>
      </c>
      <c r="V309" s="102">
        <v>-24.31389821919872</v>
      </c>
      <c r="W309" s="136">
        <v>-4.8382417824999999</v>
      </c>
      <c r="X309" s="136">
        <v>-6.0017117899999999</v>
      </c>
      <c r="Y309" s="136">
        <v>-6.7759999999999998</v>
      </c>
      <c r="Z309" s="136">
        <v>-5.4370399900000006</v>
      </c>
      <c r="AA309" s="102">
        <v>-23.052993562499999</v>
      </c>
      <c r="AB309" s="136">
        <v>-3.4259563500000003</v>
      </c>
      <c r="AC309" s="136">
        <v>-3.3230000000000004</v>
      </c>
      <c r="AD309" s="136">
        <v>-1.5586009999999999</v>
      </c>
      <c r="AE309" s="136">
        <v>-3.802</v>
      </c>
      <c r="AF309" s="102">
        <v>-12.109557349999999</v>
      </c>
      <c r="AG309" s="136">
        <v>-4.2186050000000002</v>
      </c>
      <c r="AH309" s="136">
        <v>-6.5936440000000003</v>
      </c>
      <c r="AI309" s="136">
        <v>-6.534198</v>
      </c>
      <c r="AJ309" s="136">
        <v>-7.0323070373056833</v>
      </c>
      <c r="AK309" s="102">
        <v>-24.378754037305683</v>
      </c>
      <c r="AL309" s="136">
        <v>2.6867830000000037E-2</v>
      </c>
      <c r="AM309" s="136">
        <v>2.6867830000000037E-2</v>
      </c>
      <c r="AN309" s="136">
        <v>-8.8933650549000003</v>
      </c>
      <c r="AO309" s="136">
        <v>-8.8933650549000003</v>
      </c>
      <c r="AP309" s="136">
        <v>-5.9990830699399993</v>
      </c>
      <c r="AQ309" s="355">
        <v>-5.9990830699400011</v>
      </c>
      <c r="AR309" s="136">
        <v>-7.8938245619999998</v>
      </c>
      <c r="AS309" s="416">
        <f t="shared" si="105"/>
        <v>-7.8938245619999989</v>
      </c>
      <c r="AT309" s="102">
        <v>-22.75940485684</v>
      </c>
      <c r="AU309" s="102">
        <v>-22.75940485684</v>
      </c>
      <c r="AV309" s="136">
        <v>-4.951560699017028</v>
      </c>
      <c r="AW309" s="136">
        <v>-6.5232463929498987</v>
      </c>
      <c r="AX309" s="136">
        <v>-6.1797960517606114</v>
      </c>
      <c r="AY309" s="136">
        <v>-10.376175737927696</v>
      </c>
      <c r="AZ309" s="102">
        <v>-28.030778881655234</v>
      </c>
      <c r="BA309" s="136">
        <v>-9.0917734057227708</v>
      </c>
      <c r="BB309" s="136">
        <v>-7.2752979064958181</v>
      </c>
      <c r="BC309" s="136">
        <v>-7.7633548558208263</v>
      </c>
      <c r="BD309" s="136">
        <v>-6.9404023953494498</v>
      </c>
      <c r="BE309" s="63">
        <v>-31.070828563388865</v>
      </c>
      <c r="BG309" s="165">
        <f t="shared" si="106"/>
        <v>-0.33112135235138473</v>
      </c>
      <c r="BH309" s="165"/>
      <c r="BI309" s="165">
        <f t="shared" si="107"/>
        <v>0.10845398533407136</v>
      </c>
      <c r="BJ309" s="126"/>
      <c r="BK309" s="224" t="b">
        <f t="shared" si="103"/>
        <v>1</v>
      </c>
    </row>
    <row r="310" spans="1:63">
      <c r="A310" s="21" t="s">
        <v>335</v>
      </c>
      <c r="B310" s="338" t="s">
        <v>54</v>
      </c>
      <c r="C310" s="61">
        <v>183</v>
      </c>
      <c r="D310" s="61">
        <v>-113</v>
      </c>
      <c r="E310" s="61">
        <v>269</v>
      </c>
      <c r="F310" s="61">
        <v>123</v>
      </c>
      <c r="G310" s="61">
        <f t="shared" si="104"/>
        <v>462</v>
      </c>
      <c r="H310" s="61">
        <v>151.30699999999999</v>
      </c>
      <c r="I310" s="61">
        <v>219.208</v>
      </c>
      <c r="J310" s="75">
        <v>205.83099999999999</v>
      </c>
      <c r="K310" s="75">
        <v>182.50620500000002</v>
      </c>
      <c r="L310" s="61">
        <v>758.85220499999991</v>
      </c>
      <c r="M310" s="140">
        <v>212.11</v>
      </c>
      <c r="N310" s="140">
        <v>259.39403066199998</v>
      </c>
      <c r="O310" s="140">
        <v>174.24637152600002</v>
      </c>
      <c r="P310" s="140">
        <v>179.34199999999998</v>
      </c>
      <c r="Q310" s="61">
        <v>825.09240218800005</v>
      </c>
      <c r="R310" s="140">
        <v>173.65600000000001</v>
      </c>
      <c r="S310" s="140">
        <v>328.83231510256002</v>
      </c>
      <c r="T310" s="140">
        <v>342.68436325220375</v>
      </c>
      <c r="U310" s="140">
        <v>272.71192652911918</v>
      </c>
      <c r="V310" s="61">
        <v>1117.8846048838827</v>
      </c>
      <c r="W310" s="140">
        <v>226.6565332175</v>
      </c>
      <c r="X310" s="140">
        <v>284.69258821</v>
      </c>
      <c r="Y310" s="140">
        <v>307.37799999999999</v>
      </c>
      <c r="Z310" s="140">
        <v>250.31626000999998</v>
      </c>
      <c r="AA310" s="61">
        <v>1069.0433814374999</v>
      </c>
      <c r="AB310" s="140">
        <v>164.10754365000003</v>
      </c>
      <c r="AC310" s="140">
        <v>164.46702000000002</v>
      </c>
      <c r="AD310" s="140">
        <v>89.005019000000004</v>
      </c>
      <c r="AE310" s="140">
        <v>184.91</v>
      </c>
      <c r="AF310" s="61">
        <v>602.48958264999999</v>
      </c>
      <c r="AG310" s="140">
        <v>198.13332899999997</v>
      </c>
      <c r="AH310" s="140">
        <v>298.17798599999998</v>
      </c>
      <c r="AI310" s="140">
        <v>297.75304800000004</v>
      </c>
      <c r="AJ310" s="140">
        <v>312.09404456269431</v>
      </c>
      <c r="AK310" s="61">
        <v>1106.1584075626945</v>
      </c>
      <c r="AL310" s="140">
        <v>0.92479923000000142</v>
      </c>
      <c r="AM310" s="140">
        <v>0.92479923000000142</v>
      </c>
      <c r="AN310" s="140">
        <v>404.30016654510001</v>
      </c>
      <c r="AO310" s="140">
        <v>404.30016654509996</v>
      </c>
      <c r="AP310" s="140">
        <v>269.12244473006001</v>
      </c>
      <c r="AQ310" s="354">
        <v>269.12244473006007</v>
      </c>
      <c r="AR310" s="140">
        <v>354.95111543799999</v>
      </c>
      <c r="AS310" s="354">
        <f t="shared" si="105"/>
        <v>354.95111543800004</v>
      </c>
      <c r="AT310" s="61">
        <v>1029.29852594316</v>
      </c>
      <c r="AU310" s="61">
        <v>1029.29852594316</v>
      </c>
      <c r="AV310" s="140">
        <v>206.11408930096957</v>
      </c>
      <c r="AW310" s="140">
        <v>266.03976225950458</v>
      </c>
      <c r="AX310" s="140">
        <v>256.24113452110078</v>
      </c>
      <c r="AY310" s="140">
        <v>471.11698747577179</v>
      </c>
      <c r="AZ310" s="61">
        <v>1199.5119735573467</v>
      </c>
      <c r="BA310" s="140">
        <v>369.68922659427722</v>
      </c>
      <c r="BB310" s="140">
        <v>306.35386886090652</v>
      </c>
      <c r="BC310" s="140">
        <v>311.12044206302807</v>
      </c>
      <c r="BD310" s="140">
        <v>323.49183652054626</v>
      </c>
      <c r="BE310" s="61">
        <v>1310.6553740387581</v>
      </c>
      <c r="BG310" s="165">
        <f t="shared" si="106"/>
        <v>-0.31335136469223046</v>
      </c>
      <c r="BH310" s="165"/>
      <c r="BI310" s="165">
        <f t="shared" si="107"/>
        <v>9.265718303069348E-2</v>
      </c>
      <c r="BJ310" s="126"/>
      <c r="BK310" s="224" t="b">
        <f t="shared" si="103"/>
        <v>1</v>
      </c>
    </row>
    <row r="311" spans="1:63">
      <c r="A311" s="119" t="s">
        <v>336</v>
      </c>
      <c r="B311" s="337" t="s">
        <v>321</v>
      </c>
      <c r="C311" s="94">
        <v>-4</v>
      </c>
      <c r="D311" s="94">
        <v>25</v>
      </c>
      <c r="E311" s="94">
        <v>36</v>
      </c>
      <c r="F311" s="95">
        <v>-9</v>
      </c>
      <c r="G311" s="96">
        <f t="shared" si="104"/>
        <v>48</v>
      </c>
      <c r="H311" s="95">
        <v>0</v>
      </c>
      <c r="I311" s="95">
        <v>0</v>
      </c>
      <c r="J311" s="95">
        <v>0</v>
      </c>
      <c r="K311" s="95">
        <v>0</v>
      </c>
      <c r="L311" s="96">
        <v>0</v>
      </c>
      <c r="M311" s="95">
        <v>0</v>
      </c>
      <c r="N311" s="95">
        <v>0</v>
      </c>
      <c r="O311" s="95">
        <v>0</v>
      </c>
      <c r="P311" s="95">
        <v>0</v>
      </c>
      <c r="Q311" s="96">
        <v>0</v>
      </c>
      <c r="R311" s="95">
        <v>0</v>
      </c>
      <c r="S311" s="95">
        <v>0</v>
      </c>
      <c r="T311" s="95">
        <v>0</v>
      </c>
      <c r="U311" s="95">
        <v>0</v>
      </c>
      <c r="V311" s="96">
        <v>0</v>
      </c>
      <c r="W311" s="95">
        <v>0</v>
      </c>
      <c r="X311" s="95">
        <v>0</v>
      </c>
      <c r="Y311" s="95">
        <v>0</v>
      </c>
      <c r="Z311" s="144">
        <v>0</v>
      </c>
      <c r="AA311" s="96">
        <v>0</v>
      </c>
      <c r="AB311" s="144">
        <v>0</v>
      </c>
      <c r="AC311" s="144">
        <v>0</v>
      </c>
      <c r="AD311" s="144">
        <v>0</v>
      </c>
      <c r="AE311" s="144">
        <v>0</v>
      </c>
      <c r="AF311" s="96">
        <v>0</v>
      </c>
      <c r="AG311" s="144">
        <v>0</v>
      </c>
      <c r="AH311" s="144">
        <v>0</v>
      </c>
      <c r="AI311" s="144">
        <v>0</v>
      </c>
      <c r="AJ311" s="144">
        <v>0</v>
      </c>
      <c r="AK311" s="96">
        <v>0</v>
      </c>
      <c r="AL311" s="144">
        <v>0</v>
      </c>
      <c r="AM311" s="144">
        <v>0</v>
      </c>
      <c r="AN311" s="144">
        <v>0</v>
      </c>
      <c r="AO311" s="144">
        <v>0</v>
      </c>
      <c r="AP311" s="144">
        <v>0</v>
      </c>
      <c r="AQ311" s="353">
        <v>0</v>
      </c>
      <c r="AR311" s="144">
        <v>0</v>
      </c>
      <c r="AS311" s="353">
        <f t="shared" si="105"/>
        <v>0</v>
      </c>
      <c r="AT311" s="96">
        <v>0</v>
      </c>
      <c r="AU311" s="96">
        <v>0</v>
      </c>
      <c r="AV311" s="144">
        <v>0</v>
      </c>
      <c r="AW311" s="144">
        <v>0</v>
      </c>
      <c r="AX311" s="144">
        <v>0</v>
      </c>
      <c r="AY311" s="144">
        <v>0</v>
      </c>
      <c r="AZ311" s="95">
        <v>0</v>
      </c>
      <c r="BA311" s="144">
        <v>0</v>
      </c>
      <c r="BB311" s="144">
        <v>0</v>
      </c>
      <c r="BC311" s="144">
        <v>0</v>
      </c>
      <c r="BD311" s="95">
        <v>0</v>
      </c>
      <c r="BE311" s="94">
        <f>+BA311+BB311+BC311+BD311</f>
        <v>0</v>
      </c>
      <c r="BG311" s="165" t="str">
        <f t="shared" si="106"/>
        <v>ns</v>
      </c>
      <c r="BH311" s="165"/>
      <c r="BI311" s="165"/>
      <c r="BJ311" s="126"/>
      <c r="BK311" s="224"/>
    </row>
    <row r="312" spans="1:63">
      <c r="A312" s="21"/>
      <c r="B312" s="84"/>
      <c r="C312" s="84"/>
      <c r="D312" s="84"/>
      <c r="E312" s="84"/>
      <c r="F312" s="84"/>
      <c r="G312" s="84"/>
      <c r="H312" s="84"/>
      <c r="I312" s="84"/>
      <c r="J312" s="159"/>
      <c r="K312" s="159"/>
      <c r="L312" s="84"/>
      <c r="M312" s="160"/>
      <c r="N312" s="160"/>
      <c r="O312" s="160"/>
      <c r="P312" s="160"/>
      <c r="Q312" s="84"/>
      <c r="R312" s="160"/>
      <c r="S312" s="160"/>
      <c r="T312" s="160"/>
      <c r="U312" s="160"/>
      <c r="V312" s="84"/>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25"/>
      <c r="AT312" s="160"/>
      <c r="AU312" s="160"/>
      <c r="AV312" s="160"/>
      <c r="AW312" s="160"/>
      <c r="AX312" s="160"/>
      <c r="AY312" s="160"/>
      <c r="AZ312" s="160"/>
      <c r="BA312" s="160"/>
      <c r="BB312" s="160"/>
      <c r="BC312" s="160"/>
      <c r="BD312" s="160"/>
      <c r="BE312" s="425"/>
      <c r="BG312" s="168"/>
      <c r="BH312" s="168"/>
      <c r="BI312" s="168"/>
      <c r="BJ312" s="126"/>
      <c r="BK312" s="224"/>
    </row>
    <row r="313" spans="1:63" ht="16.5" thickBot="1">
      <c r="A313" s="21"/>
      <c r="B313" s="120" t="s">
        <v>337</v>
      </c>
      <c r="C313" s="120"/>
      <c r="D313" s="120"/>
      <c r="E313" s="120"/>
      <c r="F313" s="120"/>
      <c r="G313" s="120"/>
      <c r="H313" s="120"/>
      <c r="I313" s="120"/>
      <c r="J313" s="120"/>
      <c r="K313" s="120"/>
      <c r="L313" s="120"/>
      <c r="M313" s="161"/>
      <c r="N313" s="161"/>
      <c r="O313" s="161"/>
      <c r="P313" s="161"/>
      <c r="Q313" s="120"/>
      <c r="R313" s="161"/>
      <c r="S313" s="161"/>
      <c r="T313" s="161"/>
      <c r="U313" s="161"/>
      <c r="V313" s="120"/>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G313" s="378"/>
      <c r="BH313" s="378"/>
      <c r="BI313" s="521"/>
      <c r="BJ313" s="378"/>
      <c r="BK313" s="378"/>
    </row>
    <row r="314" spans="1:63">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8" t="str">
        <f>+$AM$13</f>
        <v>IFRS 17</v>
      </c>
      <c r="AN314" s="131"/>
      <c r="AO314" s="158" t="str">
        <f>+$AM$13</f>
        <v>IFRS 17</v>
      </c>
      <c r="AP314" s="131"/>
      <c r="AQ314" s="131"/>
      <c r="AR314" s="131"/>
      <c r="AS314" s="410" t="s">
        <v>596</v>
      </c>
      <c r="AT314" s="131"/>
      <c r="AU314" s="158" t="s">
        <v>596</v>
      </c>
      <c r="AV314" s="131"/>
      <c r="AW314" s="131"/>
      <c r="AX314" s="131"/>
      <c r="AY314" s="131"/>
      <c r="AZ314" s="131"/>
      <c r="BA314" s="131"/>
      <c r="BB314" s="131"/>
      <c r="BC314" s="131"/>
      <c r="BD314" s="131"/>
      <c r="BE314" s="410"/>
      <c r="BG314" s="168"/>
      <c r="BH314" s="168"/>
      <c r="BI314" s="168"/>
      <c r="BJ314" s="126"/>
      <c r="BK314" s="224"/>
    </row>
    <row r="315" spans="1:63" ht="25.5">
      <c r="A315" s="21"/>
      <c r="B315" s="347" t="s">
        <v>24</v>
      </c>
      <c r="C315" s="118" t="str">
        <f t="shared" ref="C315:L315" si="108">C$14</f>
        <v>Q1-15
Underlying</v>
      </c>
      <c r="D315" s="118" t="str">
        <f t="shared" si="108"/>
        <v>Q2-15
Underlying</v>
      </c>
      <c r="E315" s="118" t="str">
        <f t="shared" si="108"/>
        <v>Q3-15
Underlying</v>
      </c>
      <c r="F315" s="118" t="str">
        <f t="shared" si="108"/>
        <v>Q4-15
Underlying</v>
      </c>
      <c r="G315" s="118" t="str">
        <f t="shared" si="108"/>
        <v>FY-2015
Underlying</v>
      </c>
      <c r="H315" s="118" t="str">
        <f t="shared" si="108"/>
        <v>Q1-16
Underlying</v>
      </c>
      <c r="I315" s="118" t="str">
        <f t="shared" si="108"/>
        <v>Q2-16
Underlying</v>
      </c>
      <c r="J315" s="118" t="str">
        <f t="shared" si="108"/>
        <v>Q3-16
Underlying</v>
      </c>
      <c r="K315" s="118" t="str">
        <f t="shared" si="108"/>
        <v>Q4-16
Underlying</v>
      </c>
      <c r="L315" s="118" t="str">
        <f t="shared" si="108"/>
        <v>FY-2016
Underlying</v>
      </c>
      <c r="M315" s="158" t="s">
        <v>540</v>
      </c>
      <c r="N315" s="158" t="s">
        <v>541</v>
      </c>
      <c r="O315" s="158" t="s">
        <v>542</v>
      </c>
      <c r="P315" s="158" t="s">
        <v>543</v>
      </c>
      <c r="Q315" s="118" t="s">
        <v>544</v>
      </c>
      <c r="R315" s="158" t="s">
        <v>545</v>
      </c>
      <c r="S315" s="158" t="s">
        <v>546</v>
      </c>
      <c r="T315" s="158" t="s">
        <v>547</v>
      </c>
      <c r="U315" s="158" t="s">
        <v>548</v>
      </c>
      <c r="V315" s="118" t="s">
        <v>549</v>
      </c>
      <c r="W315" s="158" t="s">
        <v>550</v>
      </c>
      <c r="X315" s="158" t="s">
        <v>551</v>
      </c>
      <c r="Y315" s="158" t="s">
        <v>552</v>
      </c>
      <c r="Z315" s="158" t="s">
        <v>553</v>
      </c>
      <c r="AA315" s="158" t="s">
        <v>554</v>
      </c>
      <c r="AB315" s="158" t="s">
        <v>555</v>
      </c>
      <c r="AC315" s="158" t="s">
        <v>556</v>
      </c>
      <c r="AD315" s="158" t="s">
        <v>557</v>
      </c>
      <c r="AE315" s="158" t="s">
        <v>558</v>
      </c>
      <c r="AF315" s="158" t="s">
        <v>559</v>
      </c>
      <c r="AG315" s="158" t="s">
        <v>560</v>
      </c>
      <c r="AH315" s="158" t="s">
        <v>561</v>
      </c>
      <c r="AI315" s="158" t="s">
        <v>562</v>
      </c>
      <c r="AJ315" s="158" t="s">
        <v>563</v>
      </c>
      <c r="AK315" s="158" t="s">
        <v>564</v>
      </c>
      <c r="AL315" s="158" t="s">
        <v>565</v>
      </c>
      <c r="AM315" s="158" t="str">
        <f>AM$14</f>
        <v>Q1-22
Underlying</v>
      </c>
      <c r="AN315" s="158" t="s">
        <v>572</v>
      </c>
      <c r="AO315" s="158" t="str">
        <f>AO$14</f>
        <v>Q2-22
Underlying</v>
      </c>
      <c r="AP315" s="158" t="s">
        <v>577</v>
      </c>
      <c r="AQ315" s="158" t="str">
        <f>AQ$14</f>
        <v>Q3-22
Underlying</v>
      </c>
      <c r="AR315" s="158" t="s">
        <v>602</v>
      </c>
      <c r="AS315" s="424" t="str">
        <f>AS293</f>
        <v>Q4-22
Underlying</v>
      </c>
      <c r="AT315" s="158" t="s">
        <v>603</v>
      </c>
      <c r="AU315" s="158" t="s">
        <v>609</v>
      </c>
      <c r="AV315" s="158" t="s">
        <v>607</v>
      </c>
      <c r="AW315" s="158" t="s">
        <v>616</v>
      </c>
      <c r="AX315" s="158" t="s">
        <v>622</v>
      </c>
      <c r="AY315" s="158" t="s">
        <v>630</v>
      </c>
      <c r="AZ315" s="158" t="s">
        <v>631</v>
      </c>
      <c r="BA315" s="158" t="s">
        <v>649</v>
      </c>
      <c r="BB315" s="158" t="s">
        <v>651</v>
      </c>
      <c r="BC315" s="158" t="s">
        <v>665</v>
      </c>
      <c r="BD315" s="158" t="str">
        <f>BD$14</f>
        <v>Q4-24
Underlying</v>
      </c>
      <c r="BE315" s="424" t="str">
        <f t="shared" ref="BE315" si="109">BE$14</f>
        <v>FY-2024
Underlying</v>
      </c>
      <c r="BG315" s="379" t="str">
        <f>LEFT($AY:$AY,2)&amp;"/"&amp;LEFT(BD:BD,2)</f>
        <v>Q4/Q4</v>
      </c>
      <c r="BH315" s="379"/>
      <c r="BI315" s="379" t="str">
        <f>LEFT($AK:$AK,2)&amp;"/"&amp;LEFT(BE:BE,2)</f>
        <v>FY/FY</v>
      </c>
      <c r="BJ315" s="126"/>
      <c r="BK315" s="224"/>
    </row>
    <row r="316" spans="1:63">
      <c r="A316" s="21"/>
      <c r="B316" s="334"/>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10"/>
      <c r="AT316" s="131"/>
      <c r="AU316" s="131"/>
      <c r="AV316" s="131"/>
      <c r="AW316" s="131"/>
      <c r="AX316" s="131"/>
      <c r="AY316" s="131"/>
      <c r="AZ316" s="131"/>
      <c r="BA316" s="131"/>
      <c r="BB316" s="131"/>
      <c r="BC316" s="131"/>
      <c r="BD316" s="131"/>
      <c r="BE316" s="410"/>
      <c r="BG316" s="348"/>
      <c r="BH316" s="348"/>
      <c r="BI316" s="348"/>
      <c r="BJ316" s="126"/>
      <c r="BK316" s="224"/>
    </row>
    <row r="317" spans="1:63">
      <c r="A317" s="104" t="s">
        <v>338</v>
      </c>
      <c r="B317" s="342" t="s">
        <v>26</v>
      </c>
      <c r="C317" s="105">
        <v>677</v>
      </c>
      <c r="D317" s="105">
        <v>678</v>
      </c>
      <c r="E317" s="105">
        <v>388</v>
      </c>
      <c r="F317" s="105">
        <v>378</v>
      </c>
      <c r="G317" s="77">
        <f t="shared" ref="G317:G333" si="110">SUM(C317:F317)</f>
        <v>2121</v>
      </c>
      <c r="H317" s="105">
        <v>495.69</v>
      </c>
      <c r="I317" s="105">
        <v>558.16899999999998</v>
      </c>
      <c r="J317" s="105">
        <v>699.87900000000002</v>
      </c>
      <c r="K317" s="143">
        <v>530.58660299999997</v>
      </c>
      <c r="L317" s="77">
        <v>2284.324603</v>
      </c>
      <c r="M317" s="144">
        <v>690.14300000000003</v>
      </c>
      <c r="N317" s="144">
        <v>593.83799999999997</v>
      </c>
      <c r="O317" s="144">
        <v>532.54727875077197</v>
      </c>
      <c r="P317" s="144">
        <v>524.27599999999995</v>
      </c>
      <c r="Q317" s="77">
        <v>2340.804278750772</v>
      </c>
      <c r="R317" s="144">
        <v>532.59028148912228</v>
      </c>
      <c r="S317" s="144">
        <v>612.90239829194422</v>
      </c>
      <c r="T317" s="144">
        <v>446.92</v>
      </c>
      <c r="U317" s="144">
        <v>370.78799999999995</v>
      </c>
      <c r="V317" s="77">
        <v>1963.2006797810666</v>
      </c>
      <c r="W317" s="144">
        <v>529.94164999999998</v>
      </c>
      <c r="X317" s="144">
        <v>566.27338411533515</v>
      </c>
      <c r="Y317" s="144">
        <v>543.28300000000002</v>
      </c>
      <c r="Z317" s="144">
        <v>573.67399999999998</v>
      </c>
      <c r="AA317" s="77">
        <v>2213.172034115335</v>
      </c>
      <c r="AB317" s="144">
        <v>602.65449340372561</v>
      </c>
      <c r="AC317" s="144">
        <v>779.99749399999996</v>
      </c>
      <c r="AD317" s="144">
        <v>678.192317</v>
      </c>
      <c r="AE317" s="144">
        <v>544.89186359627445</v>
      </c>
      <c r="AF317" s="77">
        <v>2605.7361680000004</v>
      </c>
      <c r="AG317" s="144">
        <v>707.66200000000003</v>
      </c>
      <c r="AH317" s="144">
        <v>616.0757430000001</v>
      </c>
      <c r="AI317" s="144">
        <v>551.50793299991096</v>
      </c>
      <c r="AJ317" s="144">
        <v>501.12006363193825</v>
      </c>
      <c r="AK317" s="77">
        <v>2376.365739631849</v>
      </c>
      <c r="AL317" s="144">
        <v>687.95417661099998</v>
      </c>
      <c r="AM317" s="144">
        <v>687.95417661099998</v>
      </c>
      <c r="AN317" s="144">
        <v>813.9529888068331</v>
      </c>
      <c r="AO317" s="144">
        <v>813.95298880683299</v>
      </c>
      <c r="AP317" s="144">
        <v>520.31537405151482</v>
      </c>
      <c r="AQ317" s="359">
        <v>520.31537405151494</v>
      </c>
      <c r="AR317" s="144">
        <v>611.98564366891867</v>
      </c>
      <c r="AS317" s="359">
        <f t="shared" ref="AS317:AS333" si="111">AU317-AM317-AO317-AQ317</f>
        <v>611.98564366891856</v>
      </c>
      <c r="AT317" s="77">
        <v>2634.2081831382666</v>
      </c>
      <c r="AU317" s="77">
        <v>2634.2081831382666</v>
      </c>
      <c r="AV317" s="144">
        <v>941.01044111470037</v>
      </c>
      <c r="AW317" s="144">
        <v>774.41807544046219</v>
      </c>
      <c r="AX317" s="144">
        <v>659.93099227228004</v>
      </c>
      <c r="AY317" s="144">
        <v>592.18422760586009</v>
      </c>
      <c r="AZ317" s="77">
        <v>2967.5437364333025</v>
      </c>
      <c r="BA317" s="144">
        <v>919.23099999999999</v>
      </c>
      <c r="BB317" s="144">
        <v>847.2003404376494</v>
      </c>
      <c r="BC317" s="144">
        <v>719.46512761561303</v>
      </c>
      <c r="BD317" s="144">
        <v>698.8935506386963</v>
      </c>
      <c r="BE317" s="77">
        <v>3184.7900186919587</v>
      </c>
      <c r="BG317" s="165">
        <f t="shared" ref="BG317:BG333" si="112">IF(ISERROR($BD317/AY317),"ns",IF($BD317/AY317&gt;200%,"x"&amp;(ROUND($BD317/AY317,1)),IF($BD317/AY317&lt;0,"ns",$BD317/AY317-1)))</f>
        <v>0.18019615865868466</v>
      </c>
      <c r="BH317" s="165"/>
      <c r="BI317" s="165">
        <f t="shared" ref="BI317:BI332" si="113">IF(ISERROR($BE317/AZ317),"ns",IF($BE317/AZ317&gt;200%,"x"&amp;(ROUND($BE317/AZ317,1)),IF($BE317/AZ317&lt;0,"ns",$BE317/AZ317-1)))</f>
        <v>7.3207440750229669E-2</v>
      </c>
      <c r="BJ317" s="126"/>
      <c r="BK317" s="224" t="b">
        <f t="shared" ref="BK317:BK332" si="114">ROUND(BE317,1)=ROUND((BA317+BB317+BC317+BD317),1)</f>
        <v>1</v>
      </c>
    </row>
    <row r="318" spans="1:63">
      <c r="A318" s="106" t="s">
        <v>339</v>
      </c>
      <c r="B318" s="343" t="s">
        <v>340</v>
      </c>
      <c r="C318" s="107">
        <v>10</v>
      </c>
      <c r="D318" s="107">
        <v>57</v>
      </c>
      <c r="E318" s="107">
        <v>14</v>
      </c>
      <c r="F318" s="107">
        <v>-53</v>
      </c>
      <c r="G318" s="78">
        <f t="shared" si="110"/>
        <v>28</v>
      </c>
      <c r="H318" s="107">
        <v>0</v>
      </c>
      <c r="I318" s="107">
        <v>0</v>
      </c>
      <c r="J318" s="107">
        <v>0</v>
      </c>
      <c r="K318" s="145">
        <v>0</v>
      </c>
      <c r="L318" s="78">
        <v>0</v>
      </c>
      <c r="M318" s="146">
        <v>0</v>
      </c>
      <c r="N318" s="146">
        <v>0</v>
      </c>
      <c r="O318" s="146">
        <v>0</v>
      </c>
      <c r="P318" s="146">
        <v>0</v>
      </c>
      <c r="Q318" s="78">
        <v>0</v>
      </c>
      <c r="R318" s="146">
        <v>0</v>
      </c>
      <c r="S318" s="146">
        <v>0</v>
      </c>
      <c r="T318" s="146">
        <v>0</v>
      </c>
      <c r="U318" s="146">
        <v>0</v>
      </c>
      <c r="V318" s="78">
        <v>0</v>
      </c>
      <c r="W318" s="146">
        <v>0</v>
      </c>
      <c r="X318" s="146">
        <v>0</v>
      </c>
      <c r="Y318" s="146">
        <v>0</v>
      </c>
      <c r="Z318" s="146">
        <v>0</v>
      </c>
      <c r="AA318" s="78">
        <v>0</v>
      </c>
      <c r="AB318" s="146">
        <v>0</v>
      </c>
      <c r="AC318" s="146">
        <v>0</v>
      </c>
      <c r="AD318" s="146">
        <v>0</v>
      </c>
      <c r="AE318" s="146">
        <v>0</v>
      </c>
      <c r="AF318" s="78">
        <v>0</v>
      </c>
      <c r="AG318" s="146">
        <v>0</v>
      </c>
      <c r="AH318" s="146">
        <v>0</v>
      </c>
      <c r="AI318" s="146">
        <v>0</v>
      </c>
      <c r="AJ318" s="146">
        <v>0</v>
      </c>
      <c r="AK318" s="78">
        <v>0</v>
      </c>
      <c r="AL318" s="146">
        <v>0</v>
      </c>
      <c r="AM318" s="146">
        <v>0</v>
      </c>
      <c r="AN318" s="146">
        <v>0</v>
      </c>
      <c r="AO318" s="146">
        <v>0</v>
      </c>
      <c r="AP318" s="146">
        <v>0</v>
      </c>
      <c r="AQ318" s="356">
        <v>0</v>
      </c>
      <c r="AR318" s="146">
        <v>0</v>
      </c>
      <c r="AS318" s="356">
        <f t="shared" si="111"/>
        <v>0</v>
      </c>
      <c r="AT318" s="78">
        <v>0</v>
      </c>
      <c r="AU318" s="78">
        <v>0</v>
      </c>
      <c r="AV318" s="146">
        <v>0</v>
      </c>
      <c r="AW318" s="146">
        <v>0</v>
      </c>
      <c r="AX318" s="146">
        <v>0</v>
      </c>
      <c r="AY318" s="146">
        <v>0</v>
      </c>
      <c r="AZ318" s="78">
        <v>0</v>
      </c>
      <c r="BA318" s="146">
        <v>0</v>
      </c>
      <c r="BB318" s="146">
        <v>0</v>
      </c>
      <c r="BC318" s="146">
        <v>0</v>
      </c>
      <c r="BD318" s="146">
        <v>0</v>
      </c>
      <c r="BE318" s="78">
        <v>0</v>
      </c>
      <c r="BG318" s="165" t="str">
        <f t="shared" si="112"/>
        <v>ns</v>
      </c>
      <c r="BH318" s="165"/>
      <c r="BI318" s="165" t="str">
        <f t="shared" si="113"/>
        <v>ns</v>
      </c>
      <c r="BJ318" s="126"/>
      <c r="BK318" s="224" t="b">
        <f t="shared" si="114"/>
        <v>1</v>
      </c>
    </row>
    <row r="319" spans="1:63">
      <c r="A319" s="21" t="s">
        <v>341</v>
      </c>
      <c r="B319" s="336" t="s">
        <v>28</v>
      </c>
      <c r="C319" s="97">
        <v>-445</v>
      </c>
      <c r="D319" s="97">
        <v>-354</v>
      </c>
      <c r="E319" s="97">
        <v>-353</v>
      </c>
      <c r="F319" s="97">
        <v>-450</v>
      </c>
      <c r="G319" s="102">
        <f t="shared" si="110"/>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2">
        <v>-449.29199999999992</v>
      </c>
      <c r="AR319" s="91">
        <v>-458.56799999999998</v>
      </c>
      <c r="AS319" s="414">
        <f t="shared" si="111"/>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s="91">
        <v>-525.83699999999999</v>
      </c>
      <c r="BE319" s="519">
        <v>-2057.79</v>
      </c>
      <c r="BG319" s="165">
        <f t="shared" si="112"/>
        <v>9.5210820538027541E-2</v>
      </c>
      <c r="BH319" s="165"/>
      <c r="BI319" s="165">
        <f t="shared" si="113"/>
        <v>-1.9491617894341173E-2</v>
      </c>
      <c r="BJ319" s="126"/>
      <c r="BK319" s="224" t="b">
        <f t="shared" si="114"/>
        <v>1</v>
      </c>
    </row>
    <row r="320" spans="1:63">
      <c r="A320" s="93" t="s">
        <v>342</v>
      </c>
      <c r="B320" s="337"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3">
        <v>0</v>
      </c>
      <c r="AR320" s="95">
        <v>0</v>
      </c>
      <c r="AS320" s="353">
        <f t="shared" si="111"/>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s="95">
        <v>0</v>
      </c>
      <c r="BE320" s="96">
        <v>0</v>
      </c>
      <c r="BG320" s="165" t="str">
        <f t="shared" si="112"/>
        <v>ns</v>
      </c>
      <c r="BH320" s="165"/>
      <c r="BI320" s="165">
        <f t="shared" si="113"/>
        <v>-1</v>
      </c>
      <c r="BJ320" s="126"/>
      <c r="BK320" s="224" t="b">
        <f t="shared" si="114"/>
        <v>1</v>
      </c>
    </row>
    <row r="321" spans="1:63">
      <c r="A321" s="21" t="s">
        <v>343</v>
      </c>
      <c r="B321" s="335" t="s">
        <v>32</v>
      </c>
      <c r="C321" s="60">
        <v>232</v>
      </c>
      <c r="D321" s="60">
        <v>324</v>
      </c>
      <c r="E321" s="60">
        <v>35</v>
      </c>
      <c r="F321" s="60">
        <v>-72</v>
      </c>
      <c r="G321" s="61">
        <f t="shared" si="110"/>
        <v>519</v>
      </c>
      <c r="H321" s="60">
        <v>21.540999999999997</v>
      </c>
      <c r="I321" s="60">
        <v>174.96899999999999</v>
      </c>
      <c r="J321" s="74">
        <v>341.50299999999999</v>
      </c>
      <c r="K321" s="74">
        <v>136.32060299999998</v>
      </c>
      <c r="L321" s="61">
        <v>674.33360300000004</v>
      </c>
      <c r="M321" s="139">
        <v>194.03800000000001</v>
      </c>
      <c r="N321" s="139">
        <v>220.49100000000001</v>
      </c>
      <c r="O321" s="139">
        <v>163.29627875077202</v>
      </c>
      <c r="P321" s="139">
        <v>106.197</v>
      </c>
      <c r="Q321" s="61">
        <v>684.0222787507721</v>
      </c>
      <c r="R321" s="139">
        <v>49.072281489122361</v>
      </c>
      <c r="S321" s="139">
        <v>219.74139829194428</v>
      </c>
      <c r="T321" s="139">
        <v>68.209999999999994</v>
      </c>
      <c r="U321" s="139">
        <v>-33.494</v>
      </c>
      <c r="V321" s="61">
        <v>303.52967978106665</v>
      </c>
      <c r="W321" s="139">
        <v>5.653649999999999</v>
      </c>
      <c r="X321" s="139">
        <v>188.44238411533519</v>
      </c>
      <c r="Y321" s="139">
        <v>158.369</v>
      </c>
      <c r="Z321" s="139">
        <v>166.04300000000001</v>
      </c>
      <c r="AA321" s="61">
        <v>518.50803411533514</v>
      </c>
      <c r="AB321" s="139">
        <v>77.104493403725527</v>
      </c>
      <c r="AC321" s="139">
        <v>376.42649399999999</v>
      </c>
      <c r="AD321" s="139">
        <v>299.43931700000002</v>
      </c>
      <c r="AE321" s="139">
        <v>126.58486359627449</v>
      </c>
      <c r="AF321" s="61">
        <v>879.55516799999998</v>
      </c>
      <c r="AG321" s="139">
        <v>113.51899999999999</v>
      </c>
      <c r="AH321" s="139">
        <v>215.215743</v>
      </c>
      <c r="AI321" s="139">
        <v>148.30793299991092</v>
      </c>
      <c r="AJ321" s="139">
        <v>53.820063631938226</v>
      </c>
      <c r="AK321" s="61">
        <v>530.86273963184919</v>
      </c>
      <c r="AL321" s="139">
        <v>6.5561766110000015</v>
      </c>
      <c r="AM321" s="139">
        <v>6.5561766110000015</v>
      </c>
      <c r="AN321" s="139">
        <v>383.44798880683311</v>
      </c>
      <c r="AO321" s="139">
        <v>383.44798880683311</v>
      </c>
      <c r="AP321" s="139">
        <v>71.023374051514878</v>
      </c>
      <c r="AQ321" s="287">
        <v>71.023374051514907</v>
      </c>
      <c r="AR321" s="139">
        <v>153.41764366891869</v>
      </c>
      <c r="AS321" s="287">
        <f t="shared" si="111"/>
        <v>153.41764366891869</v>
      </c>
      <c r="AT321" s="61">
        <v>614.44518313826666</v>
      </c>
      <c r="AU321" s="61">
        <v>614.44518313826666</v>
      </c>
      <c r="AV321" s="139">
        <v>255.17144111470031</v>
      </c>
      <c r="AW321" s="139">
        <v>300.89507544046216</v>
      </c>
      <c r="AX321" s="139">
        <v>200.71999227228002</v>
      </c>
      <c r="AY321" s="139">
        <v>112.06022760585999</v>
      </c>
      <c r="AZ321" s="61">
        <v>868.84673643330257</v>
      </c>
      <c r="BA321" s="139">
        <v>380.76300000000003</v>
      </c>
      <c r="BB321" s="139">
        <v>361.79634043764941</v>
      </c>
      <c r="BC321" s="139">
        <v>211.3841276156131</v>
      </c>
      <c r="BD321" s="139">
        <v>173.05655063869628</v>
      </c>
      <c r="BE321" s="61">
        <v>1127.000018691959</v>
      </c>
      <c r="BG321" s="165">
        <f t="shared" si="112"/>
        <v>0.5443173223543103</v>
      </c>
      <c r="BH321" s="165"/>
      <c r="BI321" s="165">
        <f t="shared" si="113"/>
        <v>0.29712177238347004</v>
      </c>
      <c r="BJ321" s="126"/>
      <c r="BK321" s="224" t="b">
        <f t="shared" si="114"/>
        <v>1</v>
      </c>
    </row>
    <row r="322" spans="1:63">
      <c r="A322" s="21" t="s">
        <v>344</v>
      </c>
      <c r="B322" s="336" t="s">
        <v>34</v>
      </c>
      <c r="C322" s="97">
        <v>-2</v>
      </c>
      <c r="D322" s="97">
        <v>-33</v>
      </c>
      <c r="E322" s="97">
        <v>1</v>
      </c>
      <c r="F322" s="97">
        <v>-42</v>
      </c>
      <c r="G322" s="102">
        <f t="shared" si="110"/>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2">
        <v>39.407000000000004</v>
      </c>
      <c r="AR322" s="91">
        <v>16.855</v>
      </c>
      <c r="AS322" s="414">
        <f t="shared" si="111"/>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s="91">
        <v>2.7029999999999998</v>
      </c>
      <c r="BE322" s="519">
        <v>3.206</v>
      </c>
      <c r="BG322" s="165" t="str">
        <f t="shared" si="112"/>
        <v>ns</v>
      </c>
      <c r="BH322" s="165"/>
      <c r="BI322" s="165">
        <f t="shared" si="113"/>
        <v>-0.74341736694677873</v>
      </c>
      <c r="BJ322" s="126"/>
      <c r="BK322" s="224" t="b">
        <f t="shared" si="114"/>
        <v>1</v>
      </c>
    </row>
    <row r="323" spans="1:63">
      <c r="A323" s="93" t="s">
        <v>345</v>
      </c>
      <c r="B323" s="337"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3">
        <v>0</v>
      </c>
      <c r="AR323" s="95">
        <v>0</v>
      </c>
      <c r="AS323" s="353">
        <f t="shared" si="111"/>
        <v>0</v>
      </c>
      <c r="AT323" s="96">
        <v>0</v>
      </c>
      <c r="AU323" s="96">
        <v>0</v>
      </c>
      <c r="AV323" s="95">
        <v>0</v>
      </c>
      <c r="AW323" s="95">
        <v>0</v>
      </c>
      <c r="AX323" s="95">
        <v>0</v>
      </c>
      <c r="AY323" s="95">
        <v>0</v>
      </c>
      <c r="AZ323" s="96">
        <v>0</v>
      </c>
      <c r="BA323" s="95">
        <v>0</v>
      </c>
      <c r="BB323" s="95">
        <v>0</v>
      </c>
      <c r="BC323" s="95">
        <v>0</v>
      </c>
      <c r="BD323" s="95">
        <v>0</v>
      </c>
      <c r="BE323" s="96">
        <v>0</v>
      </c>
      <c r="BG323" s="165" t="str">
        <f t="shared" si="112"/>
        <v>ns</v>
      </c>
      <c r="BH323" s="165"/>
      <c r="BI323" s="165" t="str">
        <f t="shared" si="113"/>
        <v>ns</v>
      </c>
      <c r="BJ323" s="126"/>
      <c r="BK323" s="224" t="b">
        <f t="shared" si="114"/>
        <v>1</v>
      </c>
    </row>
    <row r="324" spans="1:63">
      <c r="A324" s="21" t="s">
        <v>346</v>
      </c>
      <c r="B324" s="336" t="s">
        <v>38</v>
      </c>
      <c r="C324" s="97">
        <v>0</v>
      </c>
      <c r="D324" s="97">
        <v>0</v>
      </c>
      <c r="E324" s="97">
        <v>0</v>
      </c>
      <c r="F324" s="97">
        <v>0</v>
      </c>
      <c r="G324" s="102">
        <f t="shared" si="110"/>
        <v>0</v>
      </c>
      <c r="H324" s="97">
        <v>0</v>
      </c>
      <c r="I324" s="97">
        <v>0</v>
      </c>
      <c r="J324" s="72">
        <v>0</v>
      </c>
      <c r="K324" s="72">
        <v>0</v>
      </c>
      <c r="L324" s="102">
        <v>0</v>
      </c>
      <c r="M324" s="136">
        <v>0</v>
      </c>
      <c r="N324" s="136">
        <v>0</v>
      </c>
      <c r="O324" s="136">
        <v>0</v>
      </c>
      <c r="P324" s="136">
        <v>0</v>
      </c>
      <c r="Q324" s="102">
        <v>0</v>
      </c>
      <c r="R324" s="136">
        <v>0</v>
      </c>
      <c r="S324" s="136">
        <v>0</v>
      </c>
      <c r="T324" s="136">
        <v>0</v>
      </c>
      <c r="U324" s="136">
        <v>0</v>
      </c>
      <c r="V324" s="102">
        <v>0</v>
      </c>
      <c r="W324" s="136">
        <v>0</v>
      </c>
      <c r="X324" s="136">
        <v>0</v>
      </c>
      <c r="Y324" s="136">
        <v>0</v>
      </c>
      <c r="Z324" s="136">
        <v>0</v>
      </c>
      <c r="AA324" s="102">
        <v>0</v>
      </c>
      <c r="AB324" s="136">
        <v>0</v>
      </c>
      <c r="AC324" s="136">
        <v>0</v>
      </c>
      <c r="AD324" s="136">
        <v>0</v>
      </c>
      <c r="AE324" s="136">
        <v>0</v>
      </c>
      <c r="AF324" s="102">
        <v>0</v>
      </c>
      <c r="AG324" s="136">
        <v>0</v>
      </c>
      <c r="AH324" s="136">
        <v>0</v>
      </c>
      <c r="AI324" s="136">
        <v>0</v>
      </c>
      <c r="AJ324" s="136">
        <v>0</v>
      </c>
      <c r="AK324" s="102">
        <v>0</v>
      </c>
      <c r="AL324" s="136">
        <v>0</v>
      </c>
      <c r="AM324" s="136">
        <v>0</v>
      </c>
      <c r="AN324" s="136">
        <v>0</v>
      </c>
      <c r="AO324" s="136">
        <v>0</v>
      </c>
      <c r="AP324" s="136">
        <v>0</v>
      </c>
      <c r="AQ324" s="286">
        <v>0</v>
      </c>
      <c r="AR324" s="136">
        <v>0</v>
      </c>
      <c r="AS324" s="286">
        <f t="shared" si="111"/>
        <v>0</v>
      </c>
      <c r="AT324" s="102">
        <v>0</v>
      </c>
      <c r="AU324" s="102">
        <v>0</v>
      </c>
      <c r="AV324" s="136">
        <v>0</v>
      </c>
      <c r="AW324" s="136">
        <v>0</v>
      </c>
      <c r="AX324" s="136">
        <v>0</v>
      </c>
      <c r="AY324" s="136">
        <v>0</v>
      </c>
      <c r="AZ324" s="102">
        <v>0</v>
      </c>
      <c r="BA324" s="136">
        <v>0</v>
      </c>
      <c r="BB324" s="136">
        <v>0</v>
      </c>
      <c r="BC324" s="136">
        <v>0</v>
      </c>
      <c r="BD324" s="136">
        <v>0</v>
      </c>
      <c r="BE324" s="63">
        <v>0</v>
      </c>
      <c r="BG324" s="165" t="str">
        <f t="shared" si="112"/>
        <v>ns</v>
      </c>
      <c r="BH324" s="165"/>
      <c r="BI324" s="165" t="str">
        <f t="shared" si="113"/>
        <v>ns</v>
      </c>
      <c r="BJ324" s="126"/>
      <c r="BK324" s="224" t="b">
        <f t="shared" si="114"/>
        <v>1</v>
      </c>
    </row>
    <row r="325" spans="1:63">
      <c r="A325" s="21" t="s">
        <v>347</v>
      </c>
      <c r="B325" s="336" t="s">
        <v>40</v>
      </c>
      <c r="C325" s="97">
        <v>0</v>
      </c>
      <c r="D325" s="97">
        <v>0</v>
      </c>
      <c r="E325" s="97">
        <v>0</v>
      </c>
      <c r="F325" s="97">
        <v>0</v>
      </c>
      <c r="G325" s="102">
        <f t="shared" si="110"/>
        <v>0</v>
      </c>
      <c r="H325" s="97">
        <v>0</v>
      </c>
      <c r="I325" s="97">
        <v>0.26500000000000001</v>
      </c>
      <c r="J325" s="72">
        <v>-3.3000000000000002E-2</v>
      </c>
      <c r="K325" s="72">
        <v>2.7E-2</v>
      </c>
      <c r="L325" s="102">
        <v>0.25900000000000001</v>
      </c>
      <c r="M325" s="136">
        <v>0</v>
      </c>
      <c r="N325" s="136">
        <v>0</v>
      </c>
      <c r="O325" s="136">
        <v>0</v>
      </c>
      <c r="P325" s="136">
        <v>0.182</v>
      </c>
      <c r="Q325" s="102">
        <v>0.182</v>
      </c>
      <c r="R325" s="136">
        <v>0</v>
      </c>
      <c r="S325" s="136">
        <v>0</v>
      </c>
      <c r="T325" s="136">
        <v>0</v>
      </c>
      <c r="U325" s="136">
        <v>0</v>
      </c>
      <c r="V325" s="102">
        <v>0</v>
      </c>
      <c r="W325" s="136">
        <v>1.853</v>
      </c>
      <c r="X325" s="136">
        <v>6.0000000000000001E-3</v>
      </c>
      <c r="Y325" s="136">
        <v>7.6999999999999999E-2</v>
      </c>
      <c r="Z325" s="136">
        <v>0</v>
      </c>
      <c r="AA325" s="102">
        <v>1.9359999999999999</v>
      </c>
      <c r="AB325" s="136">
        <v>7.0000000000000001E-3</v>
      </c>
      <c r="AC325" s="136">
        <v>4.0000000000000001E-3</v>
      </c>
      <c r="AD325" s="136">
        <v>0</v>
      </c>
      <c r="AE325" s="136">
        <v>-1.0999999999999999E-2</v>
      </c>
      <c r="AF325" s="102">
        <v>0</v>
      </c>
      <c r="AG325" s="136">
        <v>6.8000000000000005E-2</v>
      </c>
      <c r="AH325" s="136">
        <v>3.0000000000000001E-3</v>
      </c>
      <c r="AI325" s="136">
        <v>0</v>
      </c>
      <c r="AJ325" s="136">
        <v>0.19500000000000001</v>
      </c>
      <c r="AK325" s="102">
        <v>0.26600000000000001</v>
      </c>
      <c r="AL325" s="136">
        <v>0</v>
      </c>
      <c r="AM325" s="136">
        <v>0</v>
      </c>
      <c r="AN325" s="136">
        <v>0</v>
      </c>
      <c r="AO325" s="136">
        <v>0</v>
      </c>
      <c r="AP325" s="136">
        <v>0</v>
      </c>
      <c r="AQ325" s="286">
        <v>0</v>
      </c>
      <c r="AR325" s="136">
        <v>0</v>
      </c>
      <c r="AS325" s="286">
        <f t="shared" si="111"/>
        <v>0</v>
      </c>
      <c r="AT325" s="102">
        <v>0</v>
      </c>
      <c r="AU325" s="102">
        <v>0</v>
      </c>
      <c r="AV325" s="136">
        <v>0</v>
      </c>
      <c r="AW325" s="136">
        <v>0</v>
      </c>
      <c r="AX325" s="136">
        <v>0</v>
      </c>
      <c r="AY325" s="136">
        <v>0</v>
      </c>
      <c r="AZ325" s="102">
        <v>0</v>
      </c>
      <c r="BA325" s="136">
        <v>0.12</v>
      </c>
      <c r="BB325" s="136">
        <v>0</v>
      </c>
      <c r="BC325" s="136">
        <v>-3.0000000000000001E-3</v>
      </c>
      <c r="BD325" s="136">
        <v>0</v>
      </c>
      <c r="BE325" s="63">
        <v>0.11700000000000001</v>
      </c>
      <c r="BG325" s="165" t="str">
        <f t="shared" si="112"/>
        <v>ns</v>
      </c>
      <c r="BH325" s="165"/>
      <c r="BI325" s="165" t="str">
        <f t="shared" si="113"/>
        <v>ns</v>
      </c>
      <c r="BJ325" s="126"/>
      <c r="BK325" s="224" t="b">
        <f t="shared" si="114"/>
        <v>1</v>
      </c>
    </row>
    <row r="326" spans="1:63">
      <c r="A326" s="21" t="s">
        <v>348</v>
      </c>
      <c r="B326" s="336" t="s">
        <v>42</v>
      </c>
      <c r="C326" s="97">
        <v>0</v>
      </c>
      <c r="D326" s="97">
        <v>0</v>
      </c>
      <c r="E326" s="97">
        <v>0</v>
      </c>
      <c r="F326" s="97">
        <v>0</v>
      </c>
      <c r="G326" s="102">
        <f t="shared" si="110"/>
        <v>0</v>
      </c>
      <c r="H326" s="97">
        <v>0</v>
      </c>
      <c r="I326" s="97">
        <v>0</v>
      </c>
      <c r="J326" s="72">
        <v>0</v>
      </c>
      <c r="K326" s="72">
        <v>0</v>
      </c>
      <c r="L326" s="102">
        <v>0</v>
      </c>
      <c r="M326" s="136">
        <v>0</v>
      </c>
      <c r="N326" s="136">
        <v>0</v>
      </c>
      <c r="O326" s="136">
        <v>0</v>
      </c>
      <c r="P326" s="136">
        <v>0</v>
      </c>
      <c r="Q326" s="102">
        <v>0</v>
      </c>
      <c r="R326" s="136">
        <v>0</v>
      </c>
      <c r="S326" s="136">
        <v>0</v>
      </c>
      <c r="T326" s="136">
        <v>0</v>
      </c>
      <c r="U326" s="136">
        <v>0</v>
      </c>
      <c r="V326" s="102">
        <v>0</v>
      </c>
      <c r="W326" s="136">
        <v>0</v>
      </c>
      <c r="X326" s="136">
        <v>0</v>
      </c>
      <c r="Y326" s="136">
        <v>0</v>
      </c>
      <c r="Z326" s="136">
        <v>0</v>
      </c>
      <c r="AA326" s="102">
        <v>0</v>
      </c>
      <c r="AB326" s="136">
        <v>0</v>
      </c>
      <c r="AC326" s="136">
        <v>0</v>
      </c>
      <c r="AD326" s="136">
        <v>0</v>
      </c>
      <c r="AE326" s="136">
        <v>0</v>
      </c>
      <c r="AF326" s="102">
        <v>0</v>
      </c>
      <c r="AG326" s="136">
        <v>0</v>
      </c>
      <c r="AH326" s="136">
        <v>0</v>
      </c>
      <c r="AI326" s="136">
        <v>0</v>
      </c>
      <c r="AJ326" s="136">
        <v>0</v>
      </c>
      <c r="AK326" s="102">
        <v>0</v>
      </c>
      <c r="AL326" s="136">
        <v>0</v>
      </c>
      <c r="AM326" s="136">
        <v>0</v>
      </c>
      <c r="AN326" s="136">
        <v>0</v>
      </c>
      <c r="AO326" s="136">
        <v>0</v>
      </c>
      <c r="AP326" s="136">
        <v>0</v>
      </c>
      <c r="AQ326" s="286">
        <v>0</v>
      </c>
      <c r="AR326" s="136">
        <v>0</v>
      </c>
      <c r="AS326" s="286">
        <f t="shared" si="111"/>
        <v>0</v>
      </c>
      <c r="AT326" s="102">
        <v>0</v>
      </c>
      <c r="AU326" s="102">
        <v>0</v>
      </c>
      <c r="AV326" s="136">
        <v>0</v>
      </c>
      <c r="AW326" s="136">
        <v>0</v>
      </c>
      <c r="AX326" s="136">
        <v>0</v>
      </c>
      <c r="AY326" s="136">
        <v>0</v>
      </c>
      <c r="AZ326" s="102">
        <v>0</v>
      </c>
      <c r="BA326" s="136">
        <v>0</v>
      </c>
      <c r="BB326" s="136">
        <v>0</v>
      </c>
      <c r="BC326" s="136">
        <v>0</v>
      </c>
      <c r="BD326" s="136">
        <v>0</v>
      </c>
      <c r="BE326" s="63">
        <v>0</v>
      </c>
      <c r="BG326" s="165" t="str">
        <f t="shared" si="112"/>
        <v>ns</v>
      </c>
      <c r="BH326" s="165"/>
      <c r="BI326" s="165" t="str">
        <f t="shared" si="113"/>
        <v>ns</v>
      </c>
      <c r="BJ326" s="126"/>
      <c r="BK326" s="224" t="b">
        <f t="shared" si="114"/>
        <v>1</v>
      </c>
    </row>
    <row r="327" spans="1:63">
      <c r="A327" s="21" t="s">
        <v>349</v>
      </c>
      <c r="B327" s="335" t="s">
        <v>44</v>
      </c>
      <c r="C327" s="60">
        <v>230</v>
      </c>
      <c r="D327" s="60">
        <v>291</v>
      </c>
      <c r="E327" s="60">
        <v>36</v>
      </c>
      <c r="F327" s="60">
        <v>-114</v>
      </c>
      <c r="G327" s="61">
        <f t="shared" si="110"/>
        <v>443</v>
      </c>
      <c r="H327" s="60">
        <v>11.082999999999998</v>
      </c>
      <c r="I327" s="60">
        <v>144.73400000000001</v>
      </c>
      <c r="J327" s="74">
        <v>352.76100000000002</v>
      </c>
      <c r="K327" s="74">
        <v>120.664603</v>
      </c>
      <c r="L327" s="61">
        <v>629.24260300000003</v>
      </c>
      <c r="M327" s="139">
        <v>187.76400000000001</v>
      </c>
      <c r="N327" s="139">
        <v>213.11</v>
      </c>
      <c r="O327" s="139">
        <v>126.373278750772</v>
      </c>
      <c r="P327" s="139">
        <v>98.552000000000007</v>
      </c>
      <c r="Q327" s="61">
        <v>625.79927875077192</v>
      </c>
      <c r="R327" s="139">
        <v>39.058281489122365</v>
      </c>
      <c r="S327" s="139">
        <v>214.48039829194428</v>
      </c>
      <c r="T327" s="139">
        <v>52.117000000000004</v>
      </c>
      <c r="U327" s="139">
        <v>-23.975999999999999</v>
      </c>
      <c r="V327" s="61">
        <v>281.67967978106662</v>
      </c>
      <c r="W327" s="139">
        <v>15.832650000000001</v>
      </c>
      <c r="X327" s="139">
        <v>160.23338411533518</v>
      </c>
      <c r="Y327" s="139">
        <v>150.96099999999998</v>
      </c>
      <c r="Z327" s="139">
        <v>169.75899999999999</v>
      </c>
      <c r="AA327" s="61">
        <v>496.78603411533521</v>
      </c>
      <c r="AB327" s="139">
        <v>57.606493403725523</v>
      </c>
      <c r="AC327" s="139">
        <v>349.95349400000003</v>
      </c>
      <c r="AD327" s="139">
        <v>304.56331699999998</v>
      </c>
      <c r="AE327" s="139">
        <v>140.21286359627447</v>
      </c>
      <c r="AF327" s="61">
        <v>852.33616800000004</v>
      </c>
      <c r="AG327" s="139">
        <v>126.93699999999998</v>
      </c>
      <c r="AH327" s="139">
        <v>219.95674299999999</v>
      </c>
      <c r="AI327" s="139">
        <v>146.87493299991092</v>
      </c>
      <c r="AJ327" s="139">
        <v>64.398063631938228</v>
      </c>
      <c r="AK327" s="61">
        <v>558.16673963184917</v>
      </c>
      <c r="AL327" s="139">
        <v>10.477176611000004</v>
      </c>
      <c r="AM327" s="139">
        <v>10.477176611000004</v>
      </c>
      <c r="AN327" s="139">
        <v>386.84798880683309</v>
      </c>
      <c r="AO327" s="139">
        <v>386.84798880683314</v>
      </c>
      <c r="AP327" s="139">
        <v>110.43037405151489</v>
      </c>
      <c r="AQ327" s="287">
        <v>110.43037405151489</v>
      </c>
      <c r="AR327" s="139">
        <v>170.27264366891868</v>
      </c>
      <c r="AS327" s="287">
        <f t="shared" si="111"/>
        <v>170.27264366891859</v>
      </c>
      <c r="AT327" s="61">
        <v>678.02818313826663</v>
      </c>
      <c r="AU327" s="61">
        <v>678.02818313826663</v>
      </c>
      <c r="AV327" s="139">
        <v>242.08144111470031</v>
      </c>
      <c r="AW327" s="139">
        <v>342.72407544046217</v>
      </c>
      <c r="AX327" s="139">
        <v>215.37899227228002</v>
      </c>
      <c r="AY327" s="139">
        <v>81.157227605860001</v>
      </c>
      <c r="AZ327" s="61">
        <v>881.34173643330257</v>
      </c>
      <c r="BA327" s="139">
        <v>381.54</v>
      </c>
      <c r="BB327" s="139">
        <v>369.5633404376494</v>
      </c>
      <c r="BC327" s="139">
        <v>203.46012761561312</v>
      </c>
      <c r="BD327" s="139">
        <v>175.75955063869628</v>
      </c>
      <c r="BE327" s="61">
        <v>1130.3230186919589</v>
      </c>
      <c r="BG327" s="165" t="str">
        <f t="shared" si="112"/>
        <v>x2.2</v>
      </c>
      <c r="BH327" s="165"/>
      <c r="BI327" s="165">
        <f t="shared" si="113"/>
        <v>0.28250254352671123</v>
      </c>
      <c r="BJ327" s="126"/>
      <c r="BK327" s="224" t="b">
        <f t="shared" si="114"/>
        <v>1</v>
      </c>
    </row>
    <row r="328" spans="1:63">
      <c r="A328" s="21" t="s">
        <v>350</v>
      </c>
      <c r="B328" s="336" t="s">
        <v>46</v>
      </c>
      <c r="C328" s="97">
        <v>-90</v>
      </c>
      <c r="D328" s="97">
        <v>-91</v>
      </c>
      <c r="E328" s="97">
        <v>-16</v>
      </c>
      <c r="F328" s="97">
        <v>39</v>
      </c>
      <c r="G328" s="102">
        <f t="shared" si="110"/>
        <v>-158</v>
      </c>
      <c r="H328" s="97">
        <v>-24.199000000000002</v>
      </c>
      <c r="I328" s="97">
        <v>-42.656999999999996</v>
      </c>
      <c r="J328" s="72">
        <v>-66.575999999999993</v>
      </c>
      <c r="K328" s="72">
        <v>-52.610726999999997</v>
      </c>
      <c r="L328" s="102">
        <v>-186.04272699999999</v>
      </c>
      <c r="M328" s="136">
        <v>-65.971000000000004</v>
      </c>
      <c r="N328" s="136">
        <v>-62.184999999999995</v>
      </c>
      <c r="O328" s="136">
        <v>-36.110711414723262</v>
      </c>
      <c r="P328" s="136">
        <v>-23.613</v>
      </c>
      <c r="Q328" s="102">
        <v>-187.87971141472326</v>
      </c>
      <c r="R328" s="136">
        <v>-34.072861444565845</v>
      </c>
      <c r="S328" s="136">
        <v>-41.15519385889462</v>
      </c>
      <c r="T328" s="136">
        <v>-19.458651249999999</v>
      </c>
      <c r="U328" s="136">
        <v>20.625038249999999</v>
      </c>
      <c r="V328" s="102">
        <v>-74.061668303460465</v>
      </c>
      <c r="W328" s="136">
        <v>-28.465154871899554</v>
      </c>
      <c r="X328" s="136">
        <v>-25.08152119778531</v>
      </c>
      <c r="Y328" s="136">
        <v>-23.492999999999999</v>
      </c>
      <c r="Z328" s="136">
        <v>-43.575500000000005</v>
      </c>
      <c r="AA328" s="102">
        <v>-120.61517606968486</v>
      </c>
      <c r="AB328" s="136">
        <v>-36.257489713407622</v>
      </c>
      <c r="AC328" s="136">
        <v>-109.97013099999999</v>
      </c>
      <c r="AD328" s="136">
        <v>-81.597414999999998</v>
      </c>
      <c r="AE328" s="136">
        <v>-18.716000000000001</v>
      </c>
      <c r="AF328" s="102">
        <v>-246.54103571340764</v>
      </c>
      <c r="AG328" s="136">
        <v>-69.639999999999986</v>
      </c>
      <c r="AH328" s="136">
        <v>-57.628972000000005</v>
      </c>
      <c r="AI328" s="136">
        <v>-26.078911517636215</v>
      </c>
      <c r="AJ328" s="136">
        <v>-1.8161885361296439</v>
      </c>
      <c r="AK328" s="102">
        <v>-155.16407205376586</v>
      </c>
      <c r="AL328" s="136">
        <v>-58.530452308000001</v>
      </c>
      <c r="AM328" s="136">
        <v>-58.530452308000001</v>
      </c>
      <c r="AN328" s="136">
        <v>-50.567157109081187</v>
      </c>
      <c r="AO328" s="136">
        <v>-50.567157109081187</v>
      </c>
      <c r="AP328" s="136">
        <v>-17.960824372680271</v>
      </c>
      <c r="AQ328" s="286">
        <v>-17.960824372680264</v>
      </c>
      <c r="AR328" s="136">
        <v>-38.131345313934368</v>
      </c>
      <c r="AS328" s="286">
        <f t="shared" si="111"/>
        <v>-38.131345313934368</v>
      </c>
      <c r="AT328" s="102">
        <v>-165.18977910369583</v>
      </c>
      <c r="AU328" s="102">
        <v>-165.18977910369583</v>
      </c>
      <c r="AV328" s="136">
        <v>-89.179500515306998</v>
      </c>
      <c r="AW328" s="136">
        <v>-42.999699787486598</v>
      </c>
      <c r="AX328" s="136">
        <v>-63.726701650048795</v>
      </c>
      <c r="AY328" s="136">
        <v>-87.311574915240598</v>
      </c>
      <c r="AZ328" s="102">
        <v>-283.217476868083</v>
      </c>
      <c r="BA328" s="136">
        <v>-98.625</v>
      </c>
      <c r="BB328" s="136">
        <v>-82.021846815786375</v>
      </c>
      <c r="BC328" s="136">
        <v>-66.903923808958751</v>
      </c>
      <c r="BD328" s="136">
        <v>-41.762089702456201</v>
      </c>
      <c r="BE328" s="63">
        <v>-289.31286032720129</v>
      </c>
      <c r="BG328" s="165">
        <f t="shared" si="112"/>
        <v>-0.52168896571849088</v>
      </c>
      <c r="BH328" s="165"/>
      <c r="BI328" s="165">
        <f t="shared" si="113"/>
        <v>2.1521918514786353E-2</v>
      </c>
      <c r="BJ328" s="126"/>
      <c r="BK328" s="224" t="b">
        <f t="shared" si="114"/>
        <v>1</v>
      </c>
    </row>
    <row r="329" spans="1:63">
      <c r="A329" s="21" t="s">
        <v>351</v>
      </c>
      <c r="B329" s="336" t="s">
        <v>48</v>
      </c>
      <c r="C329" s="97">
        <v>0</v>
      </c>
      <c r="D329" s="97">
        <v>-1</v>
      </c>
      <c r="E329" s="97">
        <v>-1</v>
      </c>
      <c r="F329" s="97">
        <v>0</v>
      </c>
      <c r="G329" s="102">
        <f t="shared" si="110"/>
        <v>-2</v>
      </c>
      <c r="H329" s="97">
        <v>-9.0999999999999998E-2</v>
      </c>
      <c r="I329" s="97">
        <v>11.255000000000001</v>
      </c>
      <c r="J329" s="72">
        <v>-0.35699999999999998</v>
      </c>
      <c r="K329" s="72">
        <v>0.09</v>
      </c>
      <c r="L329" s="102">
        <v>10.897</v>
      </c>
      <c r="M329" s="136">
        <v>0</v>
      </c>
      <c r="N329" s="136">
        <v>0</v>
      </c>
      <c r="O329" s="136">
        <v>0</v>
      </c>
      <c r="P329" s="136">
        <v>0</v>
      </c>
      <c r="Q329" s="102">
        <v>0</v>
      </c>
      <c r="R329" s="136">
        <v>0</v>
      </c>
      <c r="S329" s="136">
        <v>0</v>
      </c>
      <c r="T329" s="136">
        <v>0</v>
      </c>
      <c r="U329" s="136">
        <v>0</v>
      </c>
      <c r="V329" s="102">
        <v>0</v>
      </c>
      <c r="W329" s="136">
        <v>0</v>
      </c>
      <c r="X329" s="136">
        <v>0</v>
      </c>
      <c r="Y329" s="136">
        <v>0</v>
      </c>
      <c r="Z329" s="136">
        <v>0</v>
      </c>
      <c r="AA329" s="102">
        <v>0</v>
      </c>
      <c r="AB329" s="136">
        <v>0</v>
      </c>
      <c r="AC329" s="136">
        <v>0</v>
      </c>
      <c r="AD329" s="136">
        <v>0</v>
      </c>
      <c r="AE329" s="136">
        <v>0</v>
      </c>
      <c r="AF329" s="102">
        <v>0</v>
      </c>
      <c r="AG329" s="136">
        <v>0</v>
      </c>
      <c r="AH329" s="136">
        <v>0</v>
      </c>
      <c r="AI329" s="136">
        <v>0</v>
      </c>
      <c r="AJ329" s="136">
        <v>0</v>
      </c>
      <c r="AK329" s="102">
        <v>0</v>
      </c>
      <c r="AL329" s="136">
        <v>0</v>
      </c>
      <c r="AM329" s="136">
        <v>0</v>
      </c>
      <c r="AN329" s="136">
        <v>0</v>
      </c>
      <c r="AO329" s="136">
        <v>0</v>
      </c>
      <c r="AP329" s="136">
        <v>-1.0609999999999999</v>
      </c>
      <c r="AQ329" s="286">
        <v>-1.0609999999999999</v>
      </c>
      <c r="AR329" s="136">
        <v>1.0609999999999999</v>
      </c>
      <c r="AS329" s="286">
        <f t="shared" si="111"/>
        <v>1.0609999999999999</v>
      </c>
      <c r="AT329" s="102">
        <v>0</v>
      </c>
      <c r="AU329" s="102">
        <v>0</v>
      </c>
      <c r="AV329" s="136">
        <v>0</v>
      </c>
      <c r="AW329" s="136">
        <v>0</v>
      </c>
      <c r="AX329" s="136">
        <v>0</v>
      </c>
      <c r="AY329" s="136">
        <v>0</v>
      </c>
      <c r="AZ329" s="102">
        <v>0</v>
      </c>
      <c r="BA329" s="136">
        <v>0</v>
      </c>
      <c r="BB329" s="136">
        <v>0</v>
      </c>
      <c r="BC329" s="136">
        <v>0</v>
      </c>
      <c r="BD329" s="136">
        <v>0</v>
      </c>
      <c r="BE329" s="63">
        <v>0</v>
      </c>
      <c r="BG329" s="165" t="str">
        <f t="shared" si="112"/>
        <v>ns</v>
      </c>
      <c r="BH329" s="165"/>
      <c r="BI329" s="165" t="str">
        <f t="shared" si="113"/>
        <v>ns</v>
      </c>
      <c r="BJ329" s="126"/>
      <c r="BK329" s="224" t="b">
        <f t="shared" si="114"/>
        <v>1</v>
      </c>
    </row>
    <row r="330" spans="1:63">
      <c r="A330" s="21" t="s">
        <v>352</v>
      </c>
      <c r="B330" s="335" t="s">
        <v>50</v>
      </c>
      <c r="C330" s="60">
        <v>140</v>
      </c>
      <c r="D330" s="60">
        <v>199</v>
      </c>
      <c r="E330" s="60">
        <v>19</v>
      </c>
      <c r="F330" s="60">
        <v>-75</v>
      </c>
      <c r="G330" s="61">
        <f t="shared" si="110"/>
        <v>283</v>
      </c>
      <c r="H330" s="60">
        <v>-13.207000000000001</v>
      </c>
      <c r="I330" s="60">
        <v>113.33199999999999</v>
      </c>
      <c r="J330" s="74">
        <v>285.82799999999997</v>
      </c>
      <c r="K330" s="74">
        <v>68.143876000000006</v>
      </c>
      <c r="L330" s="61">
        <v>454.09687600000001</v>
      </c>
      <c r="M330" s="139">
        <v>121.79300000000001</v>
      </c>
      <c r="N330" s="139">
        <v>150.92500000000001</v>
      </c>
      <c r="O330" s="139">
        <v>90.262567336048733</v>
      </c>
      <c r="P330" s="139">
        <v>74.939000000000007</v>
      </c>
      <c r="Q330" s="61">
        <v>437.91956733604877</v>
      </c>
      <c r="R330" s="139">
        <v>4.9854200445565091</v>
      </c>
      <c r="S330" s="139">
        <v>173.32520443304969</v>
      </c>
      <c r="T330" s="139">
        <v>32.658348750000002</v>
      </c>
      <c r="U330" s="139">
        <v>-3.3509617499999997</v>
      </c>
      <c r="V330" s="61">
        <v>207.61801147760619</v>
      </c>
      <c r="W330" s="139">
        <v>-12.632504871899553</v>
      </c>
      <c r="X330" s="139">
        <v>135.15186291754986</v>
      </c>
      <c r="Y330" s="139">
        <v>127.468</v>
      </c>
      <c r="Z330" s="139">
        <v>126.18350000000001</v>
      </c>
      <c r="AA330" s="61">
        <v>376.17085804565033</v>
      </c>
      <c r="AB330" s="139">
        <v>21.349003690317907</v>
      </c>
      <c r="AC330" s="139">
        <v>239.983363</v>
      </c>
      <c r="AD330" s="139">
        <v>222.965902</v>
      </c>
      <c r="AE330" s="139">
        <v>121.49686359627447</v>
      </c>
      <c r="AF330" s="61">
        <v>605.79513228659243</v>
      </c>
      <c r="AG330" s="139">
        <v>57.296999999999997</v>
      </c>
      <c r="AH330" s="139">
        <v>162.32777099999998</v>
      </c>
      <c r="AI330" s="139">
        <v>120.79602148227472</v>
      </c>
      <c r="AJ330" s="139">
        <v>62.581875095808584</v>
      </c>
      <c r="AK330" s="61">
        <v>403.00266757808328</v>
      </c>
      <c r="AL330" s="139">
        <v>-48.053275696999997</v>
      </c>
      <c r="AM330" s="139">
        <v>-48.053275696999997</v>
      </c>
      <c r="AN330" s="139">
        <v>336.28083169775192</v>
      </c>
      <c r="AO330" s="139">
        <v>336.28083169775192</v>
      </c>
      <c r="AP330" s="139">
        <v>91.408549678834618</v>
      </c>
      <c r="AQ330" s="287">
        <v>91.408549678834618</v>
      </c>
      <c r="AR330" s="139">
        <v>133.20229835498429</v>
      </c>
      <c r="AS330" s="287">
        <f t="shared" si="111"/>
        <v>133.20229835498435</v>
      </c>
      <c r="AT330" s="61">
        <v>512.83840403457089</v>
      </c>
      <c r="AU330" s="61">
        <v>512.83840403457089</v>
      </c>
      <c r="AV330" s="139">
        <v>152.90194059939333</v>
      </c>
      <c r="AW330" s="139">
        <v>299.7243756529756</v>
      </c>
      <c r="AX330" s="139">
        <v>151.65229062223122</v>
      </c>
      <c r="AY330" s="139">
        <v>-6.1543473093805954</v>
      </c>
      <c r="AZ330" s="61">
        <v>598.12425956521952</v>
      </c>
      <c r="BA330" s="139">
        <v>282.91499999999996</v>
      </c>
      <c r="BB330" s="139">
        <v>287.54149362186303</v>
      </c>
      <c r="BC330" s="139">
        <v>136.55620380665434</v>
      </c>
      <c r="BD330" s="139">
        <v>133.99746093624009</v>
      </c>
      <c r="BE330" s="61">
        <v>841.01015836475744</v>
      </c>
      <c r="BG330" s="165" t="str">
        <f t="shared" si="112"/>
        <v>ns</v>
      </c>
      <c r="BH330" s="165"/>
      <c r="BI330" s="165">
        <f t="shared" si="113"/>
        <v>0.40607933036538801</v>
      </c>
      <c r="BJ330" s="126"/>
      <c r="BK330" s="224" t="b">
        <f t="shared" si="114"/>
        <v>1</v>
      </c>
    </row>
    <row r="331" spans="1:63">
      <c r="A331" s="21" t="s">
        <v>353</v>
      </c>
      <c r="B331" s="336" t="s">
        <v>52</v>
      </c>
      <c r="C331" s="97">
        <v>-3</v>
      </c>
      <c r="D331" s="97">
        <v>-4</v>
      </c>
      <c r="E331" s="97">
        <v>-1</v>
      </c>
      <c r="F331" s="97">
        <v>2</v>
      </c>
      <c r="G331" s="102">
        <f t="shared" si="110"/>
        <v>-6</v>
      </c>
      <c r="H331" s="97">
        <v>6.3E-2</v>
      </c>
      <c r="I331" s="97">
        <v>0.34799999999999998</v>
      </c>
      <c r="J331" s="97">
        <v>-10.8558</v>
      </c>
      <c r="K331" s="97">
        <v>-0.10007300000000005</v>
      </c>
      <c r="L331" s="102">
        <v>-10.544872999999999</v>
      </c>
      <c r="M331" s="136">
        <v>-2.7759999999999998</v>
      </c>
      <c r="N331" s="136">
        <v>-2.9185172000000001</v>
      </c>
      <c r="O331" s="136">
        <v>-1.5615736515938869</v>
      </c>
      <c r="P331" s="136">
        <v>-1.5899999999999999</v>
      </c>
      <c r="Q331" s="102">
        <v>-8.8460908515938872</v>
      </c>
      <c r="R331" s="136">
        <v>-0.22898324098024322</v>
      </c>
      <c r="S331" s="136">
        <v>-3.8060564975270932</v>
      </c>
      <c r="T331" s="136">
        <v>-0.62211777712499994</v>
      </c>
      <c r="U331" s="136">
        <v>0.19917714702499983</v>
      </c>
      <c r="V331" s="102">
        <v>-4.4579803686073367</v>
      </c>
      <c r="W331" s="136">
        <v>6.6970578317045448E-3</v>
      </c>
      <c r="X331" s="136">
        <v>-2.7650364430613621</v>
      </c>
      <c r="Y331" s="136">
        <v>-2.8639999999999999</v>
      </c>
      <c r="Z331" s="136">
        <v>-4.4522461499999997</v>
      </c>
      <c r="AA331" s="102">
        <v>-10.074585535229657</v>
      </c>
      <c r="AB331" s="136">
        <v>-0.42300638229408899</v>
      </c>
      <c r="AC331" s="136">
        <v>-4.9492889999999994</v>
      </c>
      <c r="AD331" s="136">
        <v>-4.8223959999999995</v>
      </c>
      <c r="AE331" s="136">
        <v>-3.4805496176999999</v>
      </c>
      <c r="AF331" s="102">
        <v>-13.67524099999409</v>
      </c>
      <c r="AG331" s="136">
        <v>-0.7883150000000001</v>
      </c>
      <c r="AH331" s="136">
        <v>-3.2625369999999996</v>
      </c>
      <c r="AI331" s="136">
        <v>-2.4052001790547264</v>
      </c>
      <c r="AJ331" s="136">
        <v>-1.7518991056919397</v>
      </c>
      <c r="AK331" s="102">
        <v>-8.2079512847466667</v>
      </c>
      <c r="AL331" s="136">
        <v>1.0288714537284509</v>
      </c>
      <c r="AM331" s="136">
        <v>1.0288714537284509</v>
      </c>
      <c r="AN331" s="136">
        <v>-7.9054205468167691</v>
      </c>
      <c r="AO331" s="136">
        <v>-7.9054205468167691</v>
      </c>
      <c r="AP331" s="136">
        <v>-2.1223306635664625</v>
      </c>
      <c r="AQ331" s="286">
        <v>-2.1223306635664629</v>
      </c>
      <c r="AR331" s="136">
        <v>-3.46237255331615</v>
      </c>
      <c r="AS331" s="286">
        <f t="shared" si="111"/>
        <v>-3.4623725533161496</v>
      </c>
      <c r="AT331" s="102">
        <v>-12.461252309970931</v>
      </c>
      <c r="AU331" s="102">
        <v>-12.461252309970931</v>
      </c>
      <c r="AV331" s="136">
        <v>-3.7726543753664714</v>
      </c>
      <c r="AW331" s="136">
        <v>-7.2925090770613554</v>
      </c>
      <c r="AX331" s="136">
        <v>-3.81412928087</v>
      </c>
      <c r="AY331" s="136">
        <v>-0.63334694078999998</v>
      </c>
      <c r="AZ331" s="102">
        <v>-15.512639674087827</v>
      </c>
      <c r="BA331" s="136">
        <v>-6.8824615678978303</v>
      </c>
      <c r="BB331" s="136">
        <v>-6.8419383123019033</v>
      </c>
      <c r="BC331" s="136">
        <v>-3.4621253192118533</v>
      </c>
      <c r="BD331" s="136">
        <v>-3.464007617239143</v>
      </c>
      <c r="BE331" s="63">
        <v>-20.650532816650731</v>
      </c>
      <c r="BG331" s="165" t="str">
        <f t="shared" si="112"/>
        <v>x5.5</v>
      </c>
      <c r="BH331" s="165"/>
      <c r="BI331" s="165">
        <f t="shared" si="113"/>
        <v>0.33120689002692383</v>
      </c>
      <c r="BJ331" s="126"/>
      <c r="BK331" s="224" t="b">
        <f t="shared" si="114"/>
        <v>1</v>
      </c>
    </row>
    <row r="332" spans="1:63">
      <c r="A332" s="21" t="s">
        <v>354</v>
      </c>
      <c r="B332" s="338" t="s">
        <v>54</v>
      </c>
      <c r="C332" s="61">
        <v>137</v>
      </c>
      <c r="D332" s="61">
        <v>195</v>
      </c>
      <c r="E332" s="61">
        <v>18</v>
      </c>
      <c r="F332" s="61">
        <v>-73</v>
      </c>
      <c r="G332" s="61">
        <f t="shared" si="110"/>
        <v>277</v>
      </c>
      <c r="H332" s="61">
        <v>-13.144</v>
      </c>
      <c r="I332" s="61">
        <v>113.68</v>
      </c>
      <c r="J332" s="75">
        <v>274.97219999999999</v>
      </c>
      <c r="K332" s="75">
        <v>68.043802999999997</v>
      </c>
      <c r="L332" s="61">
        <v>443.55200300000001</v>
      </c>
      <c r="M332" s="140">
        <v>119.017</v>
      </c>
      <c r="N332" s="140">
        <v>148.00648280000001</v>
      </c>
      <c r="O332" s="140">
        <v>88.700993684454858</v>
      </c>
      <c r="P332" s="140">
        <v>73.349000000000004</v>
      </c>
      <c r="Q332" s="61">
        <v>429.07347648445483</v>
      </c>
      <c r="R332" s="140">
        <v>4.7564368035762676</v>
      </c>
      <c r="S332" s="140">
        <v>169.5191479355226</v>
      </c>
      <c r="T332" s="140">
        <v>32.036230972875003</v>
      </c>
      <c r="U332" s="140">
        <v>-3.1517846029749998</v>
      </c>
      <c r="V332" s="61">
        <v>203.16003110899885</v>
      </c>
      <c r="W332" s="140">
        <v>-12.62580781406785</v>
      </c>
      <c r="X332" s="140">
        <v>132.38682647448852</v>
      </c>
      <c r="Y332" s="140">
        <v>124.604</v>
      </c>
      <c r="Z332" s="140">
        <v>121.73125385</v>
      </c>
      <c r="AA332" s="61">
        <v>366.09627251042065</v>
      </c>
      <c r="AB332" s="140">
        <v>20.92599730802382</v>
      </c>
      <c r="AC332" s="140">
        <v>235.034074</v>
      </c>
      <c r="AD332" s="140">
        <v>218.143506</v>
      </c>
      <c r="AE332" s="140">
        <v>118.01631397857447</v>
      </c>
      <c r="AF332" s="61">
        <v>592.1198912865982</v>
      </c>
      <c r="AG332" s="140">
        <v>56.508685</v>
      </c>
      <c r="AH332" s="140">
        <v>159.065234</v>
      </c>
      <c r="AI332" s="140">
        <v>118.39082130321999</v>
      </c>
      <c r="AJ332" s="140">
        <v>60.829975990116637</v>
      </c>
      <c r="AK332" s="61">
        <v>394.79471629333665</v>
      </c>
      <c r="AL332" s="140">
        <v>-47.024404243271555</v>
      </c>
      <c r="AM332" s="140">
        <v>-47.024404243271555</v>
      </c>
      <c r="AN332" s="140">
        <v>328.37541115093512</v>
      </c>
      <c r="AO332" s="140">
        <v>328.37541115093512</v>
      </c>
      <c r="AP332" s="140">
        <v>89.286219015268145</v>
      </c>
      <c r="AQ332" s="287">
        <v>89.286219015268159</v>
      </c>
      <c r="AR332" s="140">
        <v>129.73992580166816</v>
      </c>
      <c r="AS332" s="287">
        <f t="shared" si="111"/>
        <v>129.73992580166816</v>
      </c>
      <c r="AT332" s="61">
        <v>500.37715172459991</v>
      </c>
      <c r="AU332" s="61">
        <v>500.37715172459991</v>
      </c>
      <c r="AV332" s="140">
        <v>149.12928622402688</v>
      </c>
      <c r="AW332" s="140">
        <v>292.43186657591423</v>
      </c>
      <c r="AX332" s="140">
        <v>147.8381613413612</v>
      </c>
      <c r="AY332" s="140">
        <v>-6.7876942501705955</v>
      </c>
      <c r="AZ332" s="61">
        <v>582.61161989113168</v>
      </c>
      <c r="BA332" s="140">
        <v>276.03253843210217</v>
      </c>
      <c r="BB332" s="140">
        <v>280.69955530956116</v>
      </c>
      <c r="BC332" s="140">
        <v>133.09407848744252</v>
      </c>
      <c r="BD332" s="140">
        <v>130.53345331900096</v>
      </c>
      <c r="BE332" s="61">
        <v>820.35962554810681</v>
      </c>
      <c r="BG332" s="165" t="str">
        <f t="shared" si="112"/>
        <v>ns</v>
      </c>
      <c r="BH332" s="165"/>
      <c r="BI332" s="165">
        <f t="shared" si="113"/>
        <v>0.40807288687685528</v>
      </c>
      <c r="BJ332" s="126"/>
      <c r="BK332" s="224" t="b">
        <f t="shared" si="114"/>
        <v>1</v>
      </c>
    </row>
    <row r="333" spans="1:63">
      <c r="A333" s="119" t="s">
        <v>355</v>
      </c>
      <c r="B333" s="337" t="s">
        <v>340</v>
      </c>
      <c r="C333" s="94">
        <v>10</v>
      </c>
      <c r="D333" s="94">
        <v>57</v>
      </c>
      <c r="E333" s="94">
        <v>14</v>
      </c>
      <c r="F333" s="95">
        <v>-53</v>
      </c>
      <c r="G333" s="96">
        <f t="shared" si="110"/>
        <v>28</v>
      </c>
      <c r="H333" s="95">
        <v>0</v>
      </c>
      <c r="I333" s="95">
        <v>0</v>
      </c>
      <c r="J333" s="95">
        <v>0</v>
      </c>
      <c r="K333" s="95">
        <v>0</v>
      </c>
      <c r="L333" s="96">
        <v>0</v>
      </c>
      <c r="M333" s="95">
        <v>0</v>
      </c>
      <c r="N333" s="95">
        <v>0</v>
      </c>
      <c r="O333" s="95">
        <v>0</v>
      </c>
      <c r="P333" s="95">
        <v>0</v>
      </c>
      <c r="Q333" s="96">
        <v>0</v>
      </c>
      <c r="R333" s="95">
        <v>0</v>
      </c>
      <c r="S333" s="95">
        <v>0</v>
      </c>
      <c r="T333" s="95">
        <v>0</v>
      </c>
      <c r="U333" s="95">
        <v>0</v>
      </c>
      <c r="V333" s="96">
        <v>0</v>
      </c>
      <c r="W333" s="95">
        <v>0</v>
      </c>
      <c r="X333" s="95">
        <v>0</v>
      </c>
      <c r="Y333" s="95">
        <v>0</v>
      </c>
      <c r="Z333" s="95">
        <v>0</v>
      </c>
      <c r="AA333" s="96">
        <v>0</v>
      </c>
      <c r="AB333" s="95">
        <v>0</v>
      </c>
      <c r="AC333" s="95">
        <v>0</v>
      </c>
      <c r="AD333" s="95">
        <v>0</v>
      </c>
      <c r="AE333" s="95">
        <v>0</v>
      </c>
      <c r="AF333" s="96">
        <v>0</v>
      </c>
      <c r="AG333" s="95">
        <v>0</v>
      </c>
      <c r="AH333" s="95">
        <v>0</v>
      </c>
      <c r="AI333" s="95">
        <v>0</v>
      </c>
      <c r="AJ333" s="95">
        <v>0</v>
      </c>
      <c r="AK333" s="96">
        <v>0</v>
      </c>
      <c r="AL333" s="95">
        <v>0</v>
      </c>
      <c r="AM333" s="95">
        <v>0</v>
      </c>
      <c r="AN333" s="95">
        <v>0</v>
      </c>
      <c r="AO333" s="95">
        <v>0</v>
      </c>
      <c r="AP333" s="95">
        <v>0</v>
      </c>
      <c r="AQ333" s="353">
        <v>0</v>
      </c>
      <c r="AR333" s="95">
        <v>0</v>
      </c>
      <c r="AS333" s="353">
        <f t="shared" si="111"/>
        <v>0</v>
      </c>
      <c r="AT333" s="96">
        <v>0</v>
      </c>
      <c r="AU333" s="96">
        <v>0</v>
      </c>
      <c r="AV333" s="95">
        <v>0</v>
      </c>
      <c r="AW333" s="95">
        <v>0</v>
      </c>
      <c r="AX333" s="95">
        <v>0</v>
      </c>
      <c r="AY333" s="95">
        <v>0</v>
      </c>
      <c r="AZ333" s="95">
        <v>0</v>
      </c>
      <c r="BA333" s="95">
        <v>0</v>
      </c>
      <c r="BB333" s="95">
        <v>0</v>
      </c>
      <c r="BC333" s="95">
        <v>0</v>
      </c>
      <c r="BD333" s="95">
        <v>0</v>
      </c>
      <c r="BE333" s="94">
        <f>BA333+BB333+BC333+BD333</f>
        <v>0</v>
      </c>
      <c r="BG333" s="165" t="str">
        <f t="shared" si="112"/>
        <v>ns</v>
      </c>
      <c r="BH333" s="165"/>
      <c r="BI333" s="165"/>
      <c r="BJ333" s="126"/>
      <c r="BK333" s="224"/>
    </row>
    <row r="334" spans="1:63">
      <c r="A334" s="21"/>
      <c r="B334" s="21"/>
      <c r="C334" s="84"/>
      <c r="D334" s="84"/>
      <c r="E334" s="84"/>
      <c r="F334" s="84"/>
      <c r="G334" s="84"/>
      <c r="H334" s="84"/>
      <c r="I334" s="84"/>
      <c r="J334" s="97"/>
      <c r="K334" s="97"/>
      <c r="L334" s="84"/>
      <c r="M334" s="135"/>
      <c r="N334" s="135"/>
      <c r="O334" s="135"/>
      <c r="P334" s="135"/>
      <c r="Q334" s="84"/>
      <c r="R334" s="135"/>
      <c r="S334" s="135"/>
      <c r="T334" s="135"/>
      <c r="U334" s="135"/>
      <c r="V334" s="84"/>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21"/>
      <c r="AT334" s="135"/>
      <c r="AU334" s="135"/>
      <c r="AV334" s="135"/>
      <c r="AW334" s="135"/>
      <c r="AX334" s="135"/>
      <c r="AY334" s="135"/>
      <c r="AZ334" s="135"/>
      <c r="BA334" s="135"/>
      <c r="BB334" s="135"/>
      <c r="BC334" s="135"/>
      <c r="BD334" s="135"/>
      <c r="BE334" s="421"/>
      <c r="BG334" s="168"/>
      <c r="BH334" s="168"/>
      <c r="BI334" s="168"/>
      <c r="BJ334" s="126"/>
      <c r="BK334" s="224"/>
    </row>
    <row r="335" spans="1:63" ht="16.5" thickBot="1">
      <c r="A335" s="21"/>
      <c r="B335" s="114" t="s">
        <v>356</v>
      </c>
      <c r="C335" s="99"/>
      <c r="D335" s="99"/>
      <c r="E335" s="99"/>
      <c r="F335" s="99"/>
      <c r="G335" s="99"/>
      <c r="H335" s="99"/>
      <c r="I335" s="99"/>
      <c r="J335" s="99"/>
      <c r="K335" s="99"/>
      <c r="L335" s="99"/>
      <c r="M335" s="141"/>
      <c r="N335" s="141"/>
      <c r="O335" s="141"/>
      <c r="P335" s="141"/>
      <c r="Q335" s="99"/>
      <c r="R335" s="141"/>
      <c r="S335" s="141"/>
      <c r="T335" s="141"/>
      <c r="U335" s="141"/>
      <c r="V335" s="99"/>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9"/>
      <c r="AT335" s="141"/>
      <c r="AU335" s="141"/>
      <c r="AV335" s="141"/>
      <c r="AW335" s="141"/>
      <c r="AX335" s="141"/>
      <c r="AY335" s="141"/>
      <c r="AZ335" s="141"/>
      <c r="BA335" s="141"/>
      <c r="BB335" s="141"/>
      <c r="BC335" s="141"/>
      <c r="BD335" s="141"/>
      <c r="BE335" s="419"/>
      <c r="BG335" s="378"/>
      <c r="BH335" s="378"/>
      <c r="BI335" s="521"/>
      <c r="BJ335" s="378"/>
      <c r="BK335" s="378"/>
    </row>
    <row r="336" spans="1:63">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329" t="str">
        <f>+$AM$13</f>
        <v>IFRS 17</v>
      </c>
      <c r="AN336" s="131"/>
      <c r="AO336" s="329" t="str">
        <f>+$AM$13</f>
        <v>IFRS 17</v>
      </c>
      <c r="AP336" s="131"/>
      <c r="AQ336" s="131"/>
      <c r="AR336" s="131"/>
      <c r="AS336" s="410" t="s">
        <v>596</v>
      </c>
      <c r="AT336" s="131"/>
      <c r="AU336" s="329" t="s">
        <v>596</v>
      </c>
      <c r="AV336" s="131"/>
      <c r="AW336" s="131"/>
      <c r="AX336" s="131"/>
      <c r="AY336" s="131"/>
      <c r="AZ336" s="131"/>
      <c r="BA336" s="131"/>
      <c r="BB336" s="131"/>
      <c r="BC336" s="131"/>
      <c r="BD336" s="131"/>
      <c r="BE336" s="410"/>
      <c r="BG336" s="168"/>
      <c r="BH336" s="168"/>
      <c r="BI336" s="168"/>
      <c r="BJ336" s="126"/>
      <c r="BK336" s="224"/>
    </row>
    <row r="337" spans="1:1015 1033:2041 2059:3067 3085:4093 4111:5119 5137:6140 6145:7166 7171:8192 8197:9213 9218:10239 10244:16367" s="323" customFormat="1" ht="25.5">
      <c r="A337" s="327"/>
      <c r="B337" s="341" t="s">
        <v>24</v>
      </c>
      <c r="C337" s="328" t="str">
        <f t="shared" ref="C337:L337" si="115">C$14</f>
        <v>Q1-15
Underlying</v>
      </c>
      <c r="D337" s="328" t="str">
        <f t="shared" si="115"/>
        <v>Q2-15
Underlying</v>
      </c>
      <c r="E337" s="328" t="str">
        <f t="shared" si="115"/>
        <v>Q3-15
Underlying</v>
      </c>
      <c r="F337" s="328" t="str">
        <f t="shared" si="115"/>
        <v>Q4-15
Underlying</v>
      </c>
      <c r="G337" s="328" t="str">
        <f t="shared" si="115"/>
        <v>FY-2015
Underlying</v>
      </c>
      <c r="H337" s="328" t="str">
        <f t="shared" si="115"/>
        <v>Q1-16
Underlying</v>
      </c>
      <c r="I337" s="328" t="str">
        <f t="shared" si="115"/>
        <v>Q2-16
Underlying</v>
      </c>
      <c r="J337" s="328" t="str">
        <f t="shared" si="115"/>
        <v>Q3-16
Underlying</v>
      </c>
      <c r="K337" s="328" t="str">
        <f t="shared" si="115"/>
        <v>Q4-16
Underlying</v>
      </c>
      <c r="L337" s="329" t="str">
        <f t="shared" si="115"/>
        <v>FY-2016
Underlying</v>
      </c>
      <c r="M337" s="329" t="s">
        <v>540</v>
      </c>
      <c r="N337" s="329" t="s">
        <v>541</v>
      </c>
      <c r="O337" s="329" t="s">
        <v>542</v>
      </c>
      <c r="P337" s="328" t="s">
        <v>543</v>
      </c>
      <c r="Q337" s="329" t="s">
        <v>544</v>
      </c>
      <c r="R337" s="329" t="s">
        <v>545</v>
      </c>
      <c r="S337" s="329" t="s">
        <v>546</v>
      </c>
      <c r="T337" s="329" t="s">
        <v>547</v>
      </c>
      <c r="U337" s="328" t="s">
        <v>548</v>
      </c>
      <c r="V337" s="329" t="s">
        <v>549</v>
      </c>
      <c r="W337" s="329" t="s">
        <v>550</v>
      </c>
      <c r="X337" s="329" t="s">
        <v>551</v>
      </c>
      <c r="Y337" s="329" t="s">
        <v>552</v>
      </c>
      <c r="Z337" s="329" t="s">
        <v>553</v>
      </c>
      <c r="AA337" s="329" t="s">
        <v>554</v>
      </c>
      <c r="AB337" s="329" t="s">
        <v>555</v>
      </c>
      <c r="AC337" s="329" t="s">
        <v>556</v>
      </c>
      <c r="AD337" s="329" t="s">
        <v>557</v>
      </c>
      <c r="AE337" s="329" t="s">
        <v>558</v>
      </c>
      <c r="AF337" s="329" t="s">
        <v>559</v>
      </c>
      <c r="AG337" s="329" t="s">
        <v>560</v>
      </c>
      <c r="AH337" s="329" t="s">
        <v>561</v>
      </c>
      <c r="AI337" s="329" t="s">
        <v>562</v>
      </c>
      <c r="AJ337" s="329" t="s">
        <v>563</v>
      </c>
      <c r="AK337" s="329" t="s">
        <v>564</v>
      </c>
      <c r="AL337" s="329" t="s">
        <v>565</v>
      </c>
      <c r="AM337" s="329" t="str">
        <f>AM$14</f>
        <v>Q1-22
Underlying</v>
      </c>
      <c r="AN337" s="329" t="s">
        <v>572</v>
      </c>
      <c r="AO337" s="329" t="str">
        <f>AO$14</f>
        <v>Q2-22
Underlying</v>
      </c>
      <c r="AP337" s="329" t="s">
        <v>577</v>
      </c>
      <c r="AQ337" s="138" t="str">
        <f>AQ$14</f>
        <v>Q3-22
Underlying</v>
      </c>
      <c r="AR337" s="329" t="s">
        <v>602</v>
      </c>
      <c r="AS337" s="418" t="str">
        <f>AS315</f>
        <v>Q4-22
Underlying</v>
      </c>
      <c r="AT337" s="329" t="s">
        <v>603</v>
      </c>
      <c r="AU337" s="329" t="s">
        <v>609</v>
      </c>
      <c r="AV337" s="329" t="s">
        <v>607</v>
      </c>
      <c r="AW337" s="329" t="s">
        <v>616</v>
      </c>
      <c r="AX337" s="329" t="s">
        <v>622</v>
      </c>
      <c r="AY337" s="329" t="s">
        <v>630</v>
      </c>
      <c r="AZ337" s="138" t="s">
        <v>631</v>
      </c>
      <c r="BA337" s="329" t="s">
        <v>649</v>
      </c>
      <c r="BB337" s="329" t="s">
        <v>651</v>
      </c>
      <c r="BC337" s="329" t="s">
        <v>665</v>
      </c>
      <c r="BD337" s="138" t="str">
        <f>BD$14</f>
        <v>Q4-24
Underlying</v>
      </c>
      <c r="BE337" s="418" t="str">
        <f t="shared" ref="BE337" si="116">BE$14</f>
        <v>FY-2024
Underlying</v>
      </c>
      <c r="BF337"/>
      <c r="BG337" s="379" t="str">
        <f>LEFT($AY:$AY,2)&amp;"/"&amp;LEFT(BD:BD,2)</f>
        <v>Q4/Q4</v>
      </c>
      <c r="BH337" s="379"/>
      <c r="BI337" s="379" t="str">
        <f>LEFT($AK:$AK,2)&amp;"/"&amp;LEFT(BE:BE,2)</f>
        <v>FY/FY</v>
      </c>
      <c r="BJ337" s="126"/>
      <c r="BK337" s="224"/>
      <c r="BM337" s="59"/>
      <c r="CE337" s="322"/>
      <c r="CF337" s="59"/>
      <c r="CG337" s="59"/>
      <c r="CH337" s="59"/>
      <c r="CI337" s="59"/>
      <c r="CJ337" s="59"/>
      <c r="CK337" s="59"/>
      <c r="CL337" s="59"/>
      <c r="CM337" s="59"/>
      <c r="CN337" s="59"/>
      <c r="CO337" s="59"/>
      <c r="CT337" s="59"/>
      <c r="CY337" s="59"/>
      <c r="DQ337" s="322"/>
      <c r="DR337" s="59"/>
      <c r="DS337" s="59"/>
      <c r="DT337" s="59"/>
      <c r="DU337" s="59"/>
      <c r="DV337" s="59"/>
      <c r="DW337" s="59"/>
      <c r="DX337" s="59"/>
      <c r="DY337" s="59"/>
      <c r="DZ337" s="59"/>
      <c r="EA337" s="59"/>
      <c r="EF337" s="59"/>
      <c r="EK337" s="59"/>
      <c r="FC337" s="322"/>
      <c r="FD337" s="59"/>
      <c r="FE337" s="59"/>
      <c r="FF337" s="59"/>
      <c r="FG337" s="59"/>
      <c r="FH337" s="59"/>
      <c r="FI337" s="59"/>
      <c r="FJ337" s="59"/>
      <c r="FK337" s="59"/>
      <c r="FL337" s="59"/>
      <c r="FM337" s="59"/>
      <c r="FR337" s="59"/>
      <c r="FW337" s="59"/>
      <c r="GO337" s="322"/>
      <c r="GP337" s="59"/>
      <c r="GQ337" s="59"/>
      <c r="GR337" s="59"/>
      <c r="GS337" s="59"/>
      <c r="GT337" s="59"/>
      <c r="GU337" s="59"/>
      <c r="GV337" s="59"/>
      <c r="GW337" s="59"/>
      <c r="GX337" s="59"/>
      <c r="GY337" s="59"/>
      <c r="HD337" s="59"/>
      <c r="HI337" s="59"/>
      <c r="IA337" s="322"/>
      <c r="IB337" s="59"/>
      <c r="IC337" s="59"/>
      <c r="ID337" s="59"/>
      <c r="IE337" s="59"/>
      <c r="IF337" s="59"/>
      <c r="IG337" s="59"/>
      <c r="IH337" s="59"/>
      <c r="II337" s="59"/>
      <c r="IJ337" s="59"/>
      <c r="IK337" s="59"/>
      <c r="IP337" s="59"/>
      <c r="IU337" s="59"/>
      <c r="JM337" s="322"/>
      <c r="JN337" s="59"/>
      <c r="JO337" s="59"/>
      <c r="JP337" s="59"/>
      <c r="JQ337" s="59"/>
      <c r="JR337" s="59"/>
      <c r="JS337" s="59"/>
      <c r="JT337" s="59"/>
      <c r="JU337" s="59"/>
      <c r="JV337" s="59"/>
      <c r="JW337" s="59"/>
      <c r="KB337" s="59"/>
      <c r="KG337" s="59"/>
      <c r="KY337" s="322"/>
      <c r="KZ337" s="59"/>
      <c r="LA337" s="59"/>
      <c r="LB337" s="59"/>
      <c r="LC337" s="59"/>
      <c r="LD337" s="59"/>
      <c r="LE337" s="59"/>
      <c r="LF337" s="59"/>
      <c r="LG337" s="59"/>
      <c r="LH337" s="59"/>
      <c r="LI337" s="59"/>
      <c r="LN337" s="59"/>
      <c r="LS337" s="59"/>
      <c r="MK337" s="322"/>
      <c r="ML337" s="59"/>
      <c r="MM337" s="59"/>
      <c r="MN337" s="59"/>
      <c r="MO337" s="59"/>
      <c r="MP337" s="59"/>
      <c r="MQ337" s="59"/>
      <c r="MR337" s="59"/>
      <c r="MS337" s="59"/>
      <c r="MT337" s="59"/>
      <c r="MU337" s="59"/>
      <c r="MZ337" s="59"/>
      <c r="NE337" s="59"/>
      <c r="NW337" s="322"/>
      <c r="NX337" s="59"/>
      <c r="NY337" s="59"/>
      <c r="NZ337" s="59"/>
      <c r="OA337" s="59"/>
      <c r="OB337" s="59"/>
      <c r="OC337" s="59"/>
      <c r="OD337" s="59"/>
      <c r="OE337" s="59"/>
      <c r="OF337" s="59"/>
      <c r="OG337" s="59"/>
      <c r="OL337" s="59"/>
      <c r="OQ337" s="59"/>
      <c r="PI337" s="322"/>
      <c r="PJ337" s="59"/>
      <c r="PK337" s="59"/>
      <c r="PL337" s="59"/>
      <c r="PM337" s="59"/>
      <c r="PN337" s="59"/>
      <c r="PO337" s="59"/>
      <c r="PP337" s="59"/>
      <c r="PQ337" s="59"/>
      <c r="PR337" s="59"/>
      <c r="PS337" s="59"/>
      <c r="PX337" s="59"/>
      <c r="QC337" s="59"/>
      <c r="QU337" s="322"/>
      <c r="QV337" s="59"/>
      <c r="QW337" s="59"/>
      <c r="QX337" s="59"/>
      <c r="QY337" s="59"/>
      <c r="QZ337" s="59"/>
      <c r="RA337" s="59"/>
      <c r="RB337" s="59"/>
      <c r="RC337" s="59"/>
      <c r="RD337" s="59"/>
      <c r="RE337" s="59"/>
      <c r="RJ337" s="59"/>
      <c r="RO337" s="59"/>
      <c r="SG337" s="322"/>
      <c r="SH337" s="59"/>
      <c r="SI337" s="59"/>
      <c r="SJ337" s="59"/>
      <c r="SK337" s="59"/>
      <c r="SL337" s="59"/>
      <c r="SM337" s="59"/>
      <c r="SN337" s="59"/>
      <c r="SO337" s="59"/>
      <c r="SP337" s="59"/>
      <c r="SQ337" s="59"/>
      <c r="SV337" s="59"/>
      <c r="TA337" s="59"/>
      <c r="TS337" s="322"/>
      <c r="TT337" s="59"/>
      <c r="TU337" s="59"/>
      <c r="TV337" s="59"/>
      <c r="TW337" s="59"/>
      <c r="TX337" s="59"/>
      <c r="TY337" s="59"/>
      <c r="TZ337" s="59"/>
      <c r="UA337" s="59"/>
      <c r="UB337" s="59"/>
      <c r="UC337" s="59"/>
      <c r="UH337" s="59"/>
      <c r="UM337" s="59"/>
      <c r="VE337" s="322"/>
      <c r="VF337" s="59"/>
      <c r="VG337" s="59"/>
      <c r="VH337" s="59"/>
      <c r="VI337" s="59"/>
      <c r="VJ337" s="59"/>
      <c r="VK337" s="59"/>
      <c r="VL337" s="59"/>
      <c r="VM337" s="59"/>
      <c r="VN337" s="59"/>
      <c r="VO337" s="59"/>
      <c r="VT337" s="59"/>
      <c r="VY337" s="59"/>
      <c r="WQ337" s="322"/>
      <c r="WR337" s="59"/>
      <c r="WS337" s="59"/>
      <c r="WT337" s="59"/>
      <c r="WU337" s="59"/>
      <c r="WV337" s="59"/>
      <c r="WW337" s="59"/>
      <c r="WX337" s="59"/>
      <c r="WY337" s="59"/>
      <c r="WZ337" s="59"/>
      <c r="XA337" s="59"/>
      <c r="XF337" s="59"/>
      <c r="XK337" s="59"/>
      <c r="YC337" s="322"/>
      <c r="YD337" s="59"/>
      <c r="YE337" s="59"/>
      <c r="YF337" s="59"/>
      <c r="YG337" s="59"/>
      <c r="YH337" s="59"/>
      <c r="YI337" s="59"/>
      <c r="YJ337" s="59"/>
      <c r="YK337" s="59"/>
      <c r="YL337" s="59"/>
      <c r="YM337" s="59"/>
      <c r="YR337" s="59"/>
      <c r="YW337" s="59"/>
      <c r="ZO337" s="322"/>
      <c r="ZP337" s="59"/>
      <c r="ZQ337" s="59"/>
      <c r="ZR337" s="59"/>
      <c r="ZS337" s="59"/>
      <c r="ZT337" s="59"/>
      <c r="ZU337" s="59"/>
      <c r="ZV337" s="59"/>
      <c r="ZW337" s="59"/>
      <c r="ZX337" s="59"/>
      <c r="ZY337" s="59"/>
      <c r="AAD337" s="59"/>
      <c r="AAI337" s="59"/>
      <c r="ABA337" s="322"/>
      <c r="ABB337" s="59"/>
      <c r="ABC337" s="59"/>
      <c r="ABD337" s="59"/>
      <c r="ABE337" s="59"/>
      <c r="ABF337" s="59"/>
      <c r="ABG337" s="59"/>
      <c r="ABH337" s="59"/>
      <c r="ABI337" s="59"/>
      <c r="ABJ337" s="59"/>
      <c r="ABK337" s="59"/>
      <c r="ABP337" s="59"/>
      <c r="ABU337" s="59"/>
      <c r="ACM337" s="322"/>
      <c r="ACN337" s="59"/>
      <c r="ACO337" s="59"/>
      <c r="ACP337" s="59"/>
      <c r="ACQ337" s="59"/>
      <c r="ACR337" s="59"/>
      <c r="ACS337" s="59"/>
      <c r="ACT337" s="59"/>
      <c r="ACU337" s="59"/>
      <c r="ACV337" s="59"/>
      <c r="ACW337" s="59"/>
      <c r="ADB337" s="59"/>
      <c r="ADG337" s="59"/>
      <c r="ADY337" s="322"/>
      <c r="ADZ337" s="59"/>
      <c r="AEA337" s="59"/>
      <c r="AEB337" s="59"/>
      <c r="AEC337" s="59"/>
      <c r="AED337" s="59"/>
      <c r="AEE337" s="59"/>
      <c r="AEF337" s="59"/>
      <c r="AEG337" s="59"/>
      <c r="AEH337" s="59"/>
      <c r="AEI337" s="59"/>
      <c r="AEN337" s="59"/>
      <c r="AES337" s="59"/>
      <c r="AFK337" s="322"/>
      <c r="AFL337" s="59"/>
      <c r="AFM337" s="59"/>
      <c r="AFN337" s="59"/>
      <c r="AFO337" s="59"/>
      <c r="AFP337" s="59"/>
      <c r="AFQ337" s="59"/>
      <c r="AFR337" s="59"/>
      <c r="AFS337" s="59"/>
      <c r="AFT337" s="59"/>
      <c r="AFU337" s="59"/>
      <c r="AFZ337" s="59"/>
      <c r="AGE337" s="59"/>
      <c r="AGW337" s="322"/>
      <c r="AGX337" s="59"/>
      <c r="AGY337" s="59"/>
      <c r="AGZ337" s="59"/>
      <c r="AHA337" s="59"/>
      <c r="AHB337" s="59"/>
      <c r="AHC337" s="59"/>
      <c r="AHD337" s="59"/>
      <c r="AHE337" s="59"/>
      <c r="AHF337" s="59"/>
      <c r="AHG337" s="59"/>
      <c r="AHL337" s="59"/>
      <c r="AHQ337" s="59"/>
      <c r="AII337" s="322"/>
      <c r="AIJ337" s="59"/>
      <c r="AIK337" s="59"/>
      <c r="AIL337" s="59"/>
      <c r="AIM337" s="59"/>
      <c r="AIN337" s="59"/>
      <c r="AIO337" s="59"/>
      <c r="AIP337" s="59"/>
      <c r="AIQ337" s="59"/>
      <c r="AIR337" s="59"/>
      <c r="AIS337" s="59"/>
      <c r="AIX337" s="59"/>
      <c r="AJC337" s="59"/>
      <c r="AJU337" s="322"/>
      <c r="AJV337" s="59"/>
      <c r="AJW337" s="59"/>
      <c r="AJX337" s="59"/>
      <c r="AJY337" s="59"/>
      <c r="AJZ337" s="59"/>
      <c r="AKA337" s="59"/>
      <c r="AKB337" s="59"/>
      <c r="AKC337" s="59"/>
      <c r="AKD337" s="59"/>
      <c r="AKE337" s="59"/>
      <c r="AKJ337" s="59"/>
      <c r="AKO337" s="59"/>
      <c r="ALG337" s="322"/>
      <c r="ALH337" s="59"/>
      <c r="ALI337" s="59"/>
      <c r="ALJ337" s="59"/>
      <c r="ALK337" s="59"/>
      <c r="ALL337" s="59"/>
      <c r="ALM337" s="59"/>
      <c r="ALN337" s="59"/>
      <c r="ALO337" s="59"/>
      <c r="ALP337" s="59"/>
      <c r="ALQ337" s="59"/>
      <c r="ALV337" s="59"/>
      <c r="AMA337" s="59"/>
      <c r="AMS337" s="322"/>
      <c r="AMT337" s="59"/>
      <c r="AMU337" s="59"/>
      <c r="AMV337" s="59"/>
      <c r="AMW337" s="59"/>
      <c r="AMX337" s="59"/>
      <c r="AMY337" s="59"/>
      <c r="AMZ337" s="59"/>
      <c r="ANA337" s="59"/>
      <c r="ANB337" s="59"/>
      <c r="ANC337" s="59"/>
      <c r="ANH337" s="59"/>
      <c r="ANM337" s="59"/>
      <c r="AOE337" s="322"/>
      <c r="AOF337" s="59"/>
      <c r="AOG337" s="59"/>
      <c r="AOH337" s="59"/>
      <c r="AOI337" s="59"/>
      <c r="AOJ337" s="59"/>
      <c r="AOK337" s="59"/>
      <c r="AOL337" s="59"/>
      <c r="AOM337" s="59"/>
      <c r="AON337" s="59"/>
      <c r="AOO337" s="59"/>
      <c r="AOT337" s="59"/>
      <c r="AOY337" s="59"/>
      <c r="APQ337" s="322"/>
      <c r="APR337" s="59"/>
      <c r="APS337" s="59"/>
      <c r="APT337" s="59"/>
      <c r="APU337" s="59"/>
      <c r="APV337" s="59"/>
      <c r="APW337" s="59"/>
      <c r="APX337" s="59"/>
      <c r="APY337" s="59"/>
      <c r="APZ337" s="59"/>
      <c r="AQA337" s="59"/>
      <c r="AQF337" s="59"/>
      <c r="AQK337" s="59"/>
      <c r="ARC337" s="322"/>
      <c r="ARD337" s="59"/>
      <c r="ARE337" s="59"/>
      <c r="ARF337" s="59"/>
      <c r="ARG337" s="59"/>
      <c r="ARH337" s="59"/>
      <c r="ARI337" s="59"/>
      <c r="ARJ337" s="59"/>
      <c r="ARK337" s="59"/>
      <c r="ARL337" s="59"/>
      <c r="ARM337" s="59"/>
      <c r="ARR337" s="59"/>
      <c r="ARW337" s="59"/>
      <c r="ASO337" s="322"/>
      <c r="ASP337" s="59"/>
      <c r="ASQ337" s="59"/>
      <c r="ASR337" s="59"/>
      <c r="ASS337" s="59"/>
      <c r="AST337" s="59"/>
      <c r="ASU337" s="59"/>
      <c r="ASV337" s="59"/>
      <c r="ASW337" s="59"/>
      <c r="ASX337" s="59"/>
      <c r="ASY337" s="59"/>
      <c r="ATD337" s="59"/>
      <c r="ATI337" s="59"/>
      <c r="AUA337" s="322"/>
      <c r="AUB337" s="59"/>
      <c r="AUC337" s="59"/>
      <c r="AUD337" s="59"/>
      <c r="AUE337" s="59"/>
      <c r="AUF337" s="59"/>
      <c r="AUG337" s="59"/>
      <c r="AUH337" s="59"/>
      <c r="AUI337" s="59"/>
      <c r="AUJ337" s="59"/>
      <c r="AUK337" s="59"/>
      <c r="AUP337" s="59"/>
      <c r="AUU337" s="59"/>
      <c r="AVM337" s="322"/>
      <c r="AVN337" s="59"/>
      <c r="AVO337" s="59"/>
      <c r="AVP337" s="59"/>
      <c r="AVQ337" s="59"/>
      <c r="AVR337" s="59"/>
      <c r="AVS337" s="59"/>
      <c r="AVT337" s="59"/>
      <c r="AVU337" s="59"/>
      <c r="AVV337" s="59"/>
      <c r="AVW337" s="59"/>
      <c r="AWB337" s="59"/>
      <c r="AWG337" s="59"/>
      <c r="AWY337" s="322"/>
      <c r="AWZ337" s="59"/>
      <c r="AXA337" s="59"/>
      <c r="AXB337" s="59"/>
      <c r="AXC337" s="59"/>
      <c r="AXD337" s="59"/>
      <c r="AXE337" s="59"/>
      <c r="AXF337" s="59"/>
      <c r="AXG337" s="59"/>
      <c r="AXH337" s="59"/>
      <c r="AXI337" s="59"/>
      <c r="AXN337" s="59"/>
      <c r="AXS337" s="59"/>
      <c r="AYK337" s="322"/>
      <c r="AYL337" s="59"/>
      <c r="AYM337" s="59"/>
      <c r="AYN337" s="59"/>
      <c r="AYO337" s="59"/>
      <c r="AYP337" s="59"/>
      <c r="AYQ337" s="59"/>
      <c r="AYR337" s="59"/>
      <c r="AYS337" s="59"/>
      <c r="AYT337" s="59"/>
      <c r="AYU337" s="59"/>
      <c r="AYZ337" s="59"/>
      <c r="AZE337" s="59"/>
      <c r="AZW337" s="322"/>
      <c r="AZX337" s="59"/>
      <c r="AZY337" s="59"/>
      <c r="AZZ337" s="59"/>
      <c r="BAA337" s="59"/>
      <c r="BAB337" s="59"/>
      <c r="BAC337" s="59"/>
      <c r="BAD337" s="59"/>
      <c r="BAE337" s="59"/>
      <c r="BAF337" s="59"/>
      <c r="BAG337" s="59"/>
      <c r="BAL337" s="59"/>
      <c r="BAQ337" s="59"/>
      <c r="BBI337" s="322"/>
      <c r="BBJ337" s="59"/>
      <c r="BBK337" s="59"/>
      <c r="BBL337" s="59"/>
      <c r="BBM337" s="59"/>
      <c r="BBN337" s="59"/>
      <c r="BBO337" s="59"/>
      <c r="BBP337" s="59"/>
      <c r="BBQ337" s="59"/>
      <c r="BBR337" s="59"/>
      <c r="BBS337" s="59"/>
      <c r="BBX337" s="59"/>
      <c r="BCC337" s="59"/>
      <c r="BCU337" s="322"/>
      <c r="BCV337" s="59"/>
      <c r="BCW337" s="59"/>
      <c r="BCX337" s="59"/>
      <c r="BCY337" s="59"/>
      <c r="BCZ337" s="59"/>
      <c r="BDA337" s="59"/>
      <c r="BDB337" s="59"/>
      <c r="BDC337" s="59"/>
      <c r="BDD337" s="59"/>
      <c r="BDE337" s="59"/>
      <c r="BDJ337" s="59"/>
      <c r="BDO337" s="59"/>
      <c r="BEG337" s="322"/>
      <c r="BEH337" s="59"/>
      <c r="BEI337" s="59"/>
      <c r="BEJ337" s="59"/>
      <c r="BEK337" s="59"/>
      <c r="BEL337" s="59"/>
      <c r="BEM337" s="59"/>
      <c r="BEN337" s="59"/>
      <c r="BEO337" s="59"/>
      <c r="BEP337" s="59"/>
      <c r="BEQ337" s="59"/>
      <c r="BEV337" s="59"/>
      <c r="BFA337" s="59"/>
      <c r="BFS337" s="322"/>
      <c r="BFT337" s="59"/>
      <c r="BFU337" s="59"/>
      <c r="BFV337" s="59"/>
      <c r="BFW337" s="59"/>
      <c r="BFX337" s="59"/>
      <c r="BFY337" s="59"/>
      <c r="BFZ337" s="59"/>
      <c r="BGA337" s="59"/>
      <c r="BGB337" s="59"/>
      <c r="BGC337" s="59"/>
      <c r="BGH337" s="59"/>
      <c r="BGM337" s="59"/>
      <c r="BHE337" s="322"/>
      <c r="BHF337" s="59"/>
      <c r="BHG337" s="59"/>
      <c r="BHH337" s="59"/>
      <c r="BHI337" s="59"/>
      <c r="BHJ337" s="59"/>
      <c r="BHK337" s="59"/>
      <c r="BHL337" s="59"/>
      <c r="BHM337" s="59"/>
      <c r="BHN337" s="59"/>
      <c r="BHO337" s="59"/>
      <c r="BHT337" s="59"/>
      <c r="BHY337" s="59"/>
      <c r="BIQ337" s="322"/>
      <c r="BIR337" s="59"/>
      <c r="BIS337" s="59"/>
      <c r="BIT337" s="59"/>
      <c r="BIU337" s="59"/>
      <c r="BIV337" s="59"/>
      <c r="BIW337" s="59"/>
      <c r="BIX337" s="59"/>
      <c r="BIY337" s="59"/>
      <c r="BIZ337" s="59"/>
      <c r="BJA337" s="59"/>
      <c r="BJF337" s="59"/>
      <c r="BJK337" s="59"/>
      <c r="BKC337" s="322"/>
      <c r="BKD337" s="59"/>
      <c r="BKE337" s="59"/>
      <c r="BKF337" s="59"/>
      <c r="BKG337" s="59"/>
      <c r="BKH337" s="59"/>
      <c r="BKI337" s="59"/>
      <c r="BKJ337" s="59"/>
      <c r="BKK337" s="59"/>
      <c r="BKL337" s="59"/>
      <c r="BKM337" s="59"/>
      <c r="BKR337" s="59"/>
      <c r="BKW337" s="59"/>
      <c r="BLO337" s="322"/>
      <c r="BLP337" s="59"/>
      <c r="BLQ337" s="59"/>
      <c r="BLR337" s="59"/>
      <c r="BLS337" s="59"/>
      <c r="BLT337" s="59"/>
      <c r="BLU337" s="59"/>
      <c r="BLV337" s="59"/>
      <c r="BLW337" s="59"/>
      <c r="BLX337" s="59"/>
      <c r="BLY337" s="59"/>
      <c r="BMD337" s="59"/>
      <c r="BMI337" s="59"/>
      <c r="BNA337" s="322"/>
      <c r="BNB337" s="59"/>
      <c r="BNC337" s="59"/>
      <c r="BND337" s="59"/>
      <c r="BNE337" s="59"/>
      <c r="BNF337" s="59"/>
      <c r="BNG337" s="59"/>
      <c r="BNH337" s="59"/>
      <c r="BNI337" s="59"/>
      <c r="BNJ337" s="59"/>
      <c r="BNK337" s="59"/>
      <c r="BNP337" s="59"/>
      <c r="BNU337" s="59"/>
      <c r="BOM337" s="322"/>
      <c r="BON337" s="59"/>
      <c r="BOO337" s="59"/>
      <c r="BOP337" s="59"/>
      <c r="BOQ337" s="59"/>
      <c r="BOR337" s="59"/>
      <c r="BOS337" s="59"/>
      <c r="BOT337" s="59"/>
      <c r="BOU337" s="59"/>
      <c r="BOV337" s="59"/>
      <c r="BOW337" s="59"/>
      <c r="BPB337" s="59"/>
      <c r="BPG337" s="59"/>
      <c r="BPY337" s="322"/>
      <c r="BPZ337" s="59"/>
      <c r="BQA337" s="59"/>
      <c r="BQB337" s="59"/>
      <c r="BQC337" s="59"/>
      <c r="BQD337" s="59"/>
      <c r="BQE337" s="59"/>
      <c r="BQF337" s="59"/>
      <c r="BQG337" s="59"/>
      <c r="BQH337" s="59"/>
      <c r="BQI337" s="59"/>
      <c r="BQN337" s="59"/>
      <c r="BQS337" s="59"/>
      <c r="BRK337" s="322"/>
      <c r="BRL337" s="59"/>
      <c r="BRM337" s="59"/>
      <c r="BRN337" s="59"/>
      <c r="BRO337" s="59"/>
      <c r="BRP337" s="59"/>
      <c r="BRQ337" s="59"/>
      <c r="BRR337" s="59"/>
      <c r="BRS337" s="59"/>
      <c r="BRT337" s="59"/>
      <c r="BRU337" s="59"/>
      <c r="BRZ337" s="59"/>
      <c r="BSE337" s="59"/>
      <c r="BSW337" s="322"/>
      <c r="BSX337" s="59"/>
      <c r="BSY337" s="59"/>
      <c r="BSZ337" s="59"/>
      <c r="BTA337" s="59"/>
      <c r="BTB337" s="59"/>
      <c r="BTC337" s="59"/>
      <c r="BTD337" s="59"/>
      <c r="BTE337" s="59"/>
      <c r="BTF337" s="59"/>
      <c r="BTG337" s="59"/>
      <c r="BTL337" s="59"/>
      <c r="BTQ337" s="59"/>
      <c r="BUI337" s="322"/>
      <c r="BUJ337" s="59"/>
      <c r="BUK337" s="59"/>
      <c r="BUL337" s="59"/>
      <c r="BUM337" s="59"/>
      <c r="BUN337" s="59"/>
      <c r="BUO337" s="59"/>
      <c r="BUP337" s="59"/>
      <c r="BUQ337" s="59"/>
      <c r="BUR337" s="59"/>
      <c r="BUS337" s="59"/>
      <c r="BUX337" s="59"/>
      <c r="BVC337" s="59"/>
      <c r="BVU337" s="322"/>
      <c r="BVV337" s="59"/>
      <c r="BVW337" s="59"/>
      <c r="BVX337" s="59"/>
      <c r="BVY337" s="59"/>
      <c r="BVZ337" s="59"/>
      <c r="BWA337" s="59"/>
      <c r="BWB337" s="59"/>
      <c r="BWC337" s="59"/>
      <c r="BWD337" s="59"/>
      <c r="BWE337" s="59"/>
      <c r="BWJ337" s="59"/>
      <c r="BWO337" s="59"/>
      <c r="BXG337" s="322"/>
      <c r="BXH337" s="59"/>
      <c r="BXI337" s="59"/>
      <c r="BXJ337" s="59"/>
      <c r="BXK337" s="59"/>
      <c r="BXL337" s="59"/>
      <c r="BXM337" s="59"/>
      <c r="BXN337" s="59"/>
      <c r="BXO337" s="59"/>
      <c r="BXP337" s="59"/>
      <c r="BXQ337" s="59"/>
      <c r="BXV337" s="59"/>
      <c r="BYA337" s="59"/>
      <c r="BYS337" s="322"/>
      <c r="BYT337" s="59"/>
      <c r="BYU337" s="59"/>
      <c r="BYV337" s="59"/>
      <c r="BYW337" s="59"/>
      <c r="BYX337" s="59"/>
      <c r="BYY337" s="59"/>
      <c r="BYZ337" s="59"/>
      <c r="BZA337" s="59"/>
      <c r="BZB337" s="59"/>
      <c r="BZC337" s="59"/>
      <c r="BZH337" s="59"/>
      <c r="BZM337" s="59"/>
      <c r="CAE337" s="322"/>
      <c r="CAF337" s="59"/>
      <c r="CAG337" s="59"/>
      <c r="CAH337" s="59"/>
      <c r="CAI337" s="59"/>
      <c r="CAJ337" s="59"/>
      <c r="CAK337" s="59"/>
      <c r="CAL337" s="59"/>
      <c r="CAM337" s="59"/>
      <c r="CAN337" s="59"/>
      <c r="CAO337" s="59"/>
      <c r="CAT337" s="59"/>
      <c r="CAY337" s="59"/>
      <c r="CBQ337" s="322"/>
      <c r="CBR337" s="59"/>
      <c r="CBS337" s="59"/>
      <c r="CBT337" s="59"/>
      <c r="CBU337" s="59"/>
      <c r="CBV337" s="59"/>
      <c r="CBW337" s="59"/>
      <c r="CBX337" s="59"/>
      <c r="CBY337" s="59"/>
      <c r="CBZ337" s="59"/>
      <c r="CCA337" s="59"/>
      <c r="CCF337" s="59"/>
      <c r="CCK337" s="59"/>
      <c r="CDC337" s="322"/>
      <c r="CDD337" s="59"/>
      <c r="CDE337" s="59"/>
      <c r="CDF337" s="59"/>
      <c r="CDG337" s="59"/>
      <c r="CDH337" s="59"/>
      <c r="CDI337" s="59"/>
      <c r="CDJ337" s="59"/>
      <c r="CDK337" s="59"/>
      <c r="CDL337" s="59"/>
      <c r="CDM337" s="59"/>
      <c r="CDR337" s="59"/>
      <c r="CDW337" s="59"/>
      <c r="CEO337" s="322"/>
      <c r="CEP337" s="59"/>
      <c r="CEQ337" s="59"/>
      <c r="CER337" s="59"/>
      <c r="CES337" s="59"/>
      <c r="CET337" s="59"/>
      <c r="CEU337" s="59"/>
      <c r="CEV337" s="59"/>
      <c r="CEW337" s="59"/>
      <c r="CEX337" s="59"/>
      <c r="CEY337" s="59"/>
      <c r="CFD337" s="59"/>
      <c r="CFI337" s="59"/>
      <c r="CGA337" s="322"/>
      <c r="CGB337" s="59"/>
      <c r="CGC337" s="59"/>
      <c r="CGD337" s="59"/>
      <c r="CGE337" s="59"/>
      <c r="CGF337" s="59"/>
      <c r="CGG337" s="59"/>
      <c r="CGH337" s="59"/>
      <c r="CGI337" s="59"/>
      <c r="CGJ337" s="59"/>
      <c r="CGK337" s="59"/>
      <c r="CGP337" s="59"/>
      <c r="CGU337" s="59"/>
      <c r="CHM337" s="322"/>
      <c r="CHN337" s="59"/>
      <c r="CHO337" s="59"/>
      <c r="CHP337" s="59"/>
      <c r="CHQ337" s="59"/>
      <c r="CHR337" s="59"/>
      <c r="CHS337" s="59"/>
      <c r="CHT337" s="59"/>
      <c r="CHU337" s="59"/>
      <c r="CHV337" s="59"/>
      <c r="CHW337" s="59"/>
      <c r="CIB337" s="59"/>
      <c r="CIG337" s="59"/>
      <c r="CIY337" s="322"/>
      <c r="CIZ337" s="59"/>
      <c r="CJA337" s="59"/>
      <c r="CJB337" s="59"/>
      <c r="CJC337" s="59"/>
      <c r="CJD337" s="59"/>
      <c r="CJE337" s="59"/>
      <c r="CJF337" s="59"/>
      <c r="CJG337" s="59"/>
      <c r="CJH337" s="59"/>
      <c r="CJI337" s="59"/>
      <c r="CJN337" s="59"/>
      <c r="CJS337" s="59"/>
      <c r="CKK337" s="322"/>
      <c r="CKL337" s="59"/>
      <c r="CKM337" s="59"/>
      <c r="CKN337" s="59"/>
      <c r="CKO337" s="59"/>
      <c r="CKP337" s="59"/>
      <c r="CKQ337" s="59"/>
      <c r="CKR337" s="59"/>
      <c r="CKS337" s="59"/>
      <c r="CKT337" s="59"/>
      <c r="CKU337" s="59"/>
      <c r="CKZ337" s="59"/>
      <c r="CLE337" s="59"/>
      <c r="CLW337" s="322"/>
      <c r="CLX337" s="59"/>
      <c r="CLY337" s="59"/>
      <c r="CLZ337" s="59"/>
      <c r="CMA337" s="59"/>
      <c r="CMB337" s="59"/>
      <c r="CMC337" s="59"/>
      <c r="CMD337" s="59"/>
      <c r="CME337" s="59"/>
      <c r="CMF337" s="59"/>
      <c r="CMG337" s="59"/>
      <c r="CML337" s="59"/>
      <c r="CMQ337" s="59"/>
      <c r="CNI337" s="322"/>
      <c r="CNJ337" s="59"/>
      <c r="CNK337" s="59"/>
      <c r="CNL337" s="59"/>
      <c r="CNM337" s="59"/>
      <c r="CNN337" s="59"/>
      <c r="CNO337" s="59"/>
      <c r="CNP337" s="59"/>
      <c r="CNQ337" s="59"/>
      <c r="CNR337" s="59"/>
      <c r="CNS337" s="59"/>
      <c r="CNX337" s="59"/>
      <c r="COC337" s="59"/>
      <c r="COU337" s="322"/>
      <c r="COV337" s="59"/>
      <c r="COW337" s="59"/>
      <c r="COX337" s="59"/>
      <c r="COY337" s="59"/>
      <c r="COZ337" s="59"/>
      <c r="CPA337" s="59"/>
      <c r="CPB337" s="59"/>
      <c r="CPC337" s="59"/>
      <c r="CPD337" s="59"/>
      <c r="CPE337" s="59"/>
      <c r="CPJ337" s="59"/>
      <c r="CPO337" s="59"/>
      <c r="CQG337" s="322"/>
      <c r="CQH337" s="59"/>
      <c r="CQI337" s="59"/>
      <c r="CQJ337" s="59"/>
      <c r="CQK337" s="59"/>
      <c r="CQL337" s="59"/>
      <c r="CQM337" s="59"/>
      <c r="CQN337" s="59"/>
      <c r="CQO337" s="59"/>
      <c r="CQP337" s="59"/>
      <c r="CQQ337" s="59"/>
      <c r="CQV337" s="59"/>
      <c r="CRA337" s="59"/>
      <c r="CRS337" s="322"/>
      <c r="CRT337" s="59"/>
      <c r="CRU337" s="59"/>
      <c r="CRV337" s="59"/>
      <c r="CRW337" s="59"/>
      <c r="CRX337" s="59"/>
      <c r="CRY337" s="59"/>
      <c r="CRZ337" s="59"/>
      <c r="CSA337" s="59"/>
      <c r="CSB337" s="59"/>
      <c r="CSC337" s="59"/>
      <c r="CSH337" s="59"/>
      <c r="CSM337" s="59"/>
      <c r="CTE337" s="322"/>
      <c r="CTF337" s="59"/>
      <c r="CTG337" s="59"/>
      <c r="CTH337" s="59"/>
      <c r="CTI337" s="59"/>
      <c r="CTJ337" s="59"/>
      <c r="CTK337" s="59"/>
      <c r="CTL337" s="59"/>
      <c r="CTM337" s="59"/>
      <c r="CTN337" s="59"/>
      <c r="CTO337" s="59"/>
      <c r="CTT337" s="59"/>
      <c r="CTY337" s="59"/>
      <c r="CUQ337" s="322"/>
      <c r="CUR337" s="59"/>
      <c r="CUS337" s="59"/>
      <c r="CUT337" s="59"/>
      <c r="CUU337" s="59"/>
      <c r="CUV337" s="59"/>
      <c r="CUW337" s="59"/>
      <c r="CUX337" s="59"/>
      <c r="CUY337" s="59"/>
      <c r="CUZ337" s="59"/>
      <c r="CVA337" s="59"/>
      <c r="CVF337" s="59"/>
      <c r="CVK337" s="59"/>
      <c r="CWC337" s="322"/>
      <c r="CWD337" s="59"/>
      <c r="CWE337" s="59"/>
      <c r="CWF337" s="59"/>
      <c r="CWG337" s="59"/>
      <c r="CWH337" s="59"/>
      <c r="CWI337" s="59"/>
      <c r="CWJ337" s="59"/>
      <c r="CWK337" s="59"/>
      <c r="CWL337" s="59"/>
      <c r="CWM337" s="59"/>
      <c r="CWR337" s="59"/>
      <c r="CWW337" s="59"/>
      <c r="CXO337" s="322"/>
      <c r="CXP337" s="59"/>
      <c r="CXQ337" s="59"/>
      <c r="CXR337" s="59"/>
      <c r="CXS337" s="59"/>
      <c r="CXT337" s="59"/>
      <c r="CXU337" s="59"/>
      <c r="CXV337" s="59"/>
      <c r="CXW337" s="59"/>
      <c r="CXX337" s="59"/>
      <c r="CXY337" s="59"/>
      <c r="CYD337" s="59"/>
      <c r="CYI337" s="59"/>
      <c r="CZA337" s="322"/>
      <c r="CZB337" s="59"/>
      <c r="CZC337" s="59"/>
      <c r="CZD337" s="59"/>
      <c r="CZE337" s="59"/>
      <c r="CZF337" s="59"/>
      <c r="CZG337" s="59"/>
      <c r="CZH337" s="59"/>
      <c r="CZI337" s="59"/>
      <c r="CZJ337" s="59"/>
      <c r="CZK337" s="59"/>
      <c r="CZP337" s="59"/>
      <c r="CZU337" s="59"/>
      <c r="DAM337" s="322"/>
      <c r="DAN337" s="59"/>
      <c r="DAO337" s="59"/>
      <c r="DAP337" s="59"/>
      <c r="DAQ337" s="59"/>
      <c r="DAR337" s="59"/>
      <c r="DAS337" s="59"/>
      <c r="DAT337" s="59"/>
      <c r="DAU337" s="59"/>
      <c r="DAV337" s="59"/>
      <c r="DAW337" s="59"/>
      <c r="DBB337" s="59"/>
      <c r="DBG337" s="59"/>
      <c r="DBY337" s="322"/>
      <c r="DBZ337" s="59"/>
      <c r="DCA337" s="59"/>
      <c r="DCB337" s="59"/>
      <c r="DCC337" s="59"/>
      <c r="DCD337" s="59"/>
      <c r="DCE337" s="59"/>
      <c r="DCF337" s="59"/>
      <c r="DCG337" s="59"/>
      <c r="DCH337" s="59"/>
      <c r="DCI337" s="59"/>
      <c r="DCN337" s="59"/>
      <c r="DCS337" s="59"/>
      <c r="DDK337" s="322"/>
      <c r="DDL337" s="59"/>
      <c r="DDM337" s="59"/>
      <c r="DDN337" s="59"/>
      <c r="DDO337" s="59"/>
      <c r="DDP337" s="59"/>
      <c r="DDQ337" s="59"/>
      <c r="DDR337" s="59"/>
      <c r="DDS337" s="59"/>
      <c r="DDT337" s="59"/>
      <c r="DDU337" s="59"/>
      <c r="DDZ337" s="59"/>
      <c r="DEE337" s="59"/>
      <c r="DEW337" s="322"/>
      <c r="DEX337" s="59"/>
      <c r="DEY337" s="59"/>
      <c r="DEZ337" s="59"/>
      <c r="DFA337" s="59"/>
      <c r="DFB337" s="59"/>
      <c r="DFC337" s="59"/>
      <c r="DFD337" s="59"/>
      <c r="DFE337" s="59"/>
      <c r="DFF337" s="59"/>
      <c r="DFG337" s="59"/>
      <c r="DFL337" s="59"/>
      <c r="DFQ337" s="59"/>
      <c r="DGI337" s="322"/>
      <c r="DGJ337" s="59"/>
      <c r="DGK337" s="59"/>
      <c r="DGL337" s="59"/>
      <c r="DGM337" s="59"/>
      <c r="DGN337" s="59"/>
      <c r="DGO337" s="59"/>
      <c r="DGP337" s="59"/>
      <c r="DGQ337" s="59"/>
      <c r="DGR337" s="59"/>
      <c r="DGS337" s="59"/>
      <c r="DGX337" s="59"/>
      <c r="DHC337" s="59"/>
      <c r="DHU337" s="322"/>
      <c r="DHV337" s="59"/>
      <c r="DHW337" s="59"/>
      <c r="DHX337" s="59"/>
      <c r="DHY337" s="59"/>
      <c r="DHZ337" s="59"/>
      <c r="DIA337" s="59"/>
      <c r="DIB337" s="59"/>
      <c r="DIC337" s="59"/>
      <c r="DID337" s="59"/>
      <c r="DIE337" s="59"/>
      <c r="DIJ337" s="59"/>
      <c r="DIO337" s="59"/>
      <c r="DJG337" s="322"/>
      <c r="DJH337" s="59"/>
      <c r="DJI337" s="59"/>
      <c r="DJJ337" s="59"/>
      <c r="DJK337" s="59"/>
      <c r="DJL337" s="59"/>
      <c r="DJM337" s="59"/>
      <c r="DJN337" s="59"/>
      <c r="DJO337" s="59"/>
      <c r="DJP337" s="59"/>
      <c r="DJQ337" s="59"/>
      <c r="DJV337" s="59"/>
      <c r="DKA337" s="59"/>
      <c r="DKS337" s="322"/>
      <c r="DKT337" s="59"/>
      <c r="DKU337" s="59"/>
      <c r="DKV337" s="59"/>
      <c r="DKW337" s="59"/>
      <c r="DKX337" s="59"/>
      <c r="DKY337" s="59"/>
      <c r="DKZ337" s="59"/>
      <c r="DLA337" s="59"/>
      <c r="DLB337" s="59"/>
      <c r="DLC337" s="59"/>
      <c r="DLH337" s="59"/>
      <c r="DLM337" s="59"/>
      <c r="DME337" s="322"/>
      <c r="DMF337" s="59"/>
      <c r="DMG337" s="59"/>
      <c r="DMH337" s="59"/>
      <c r="DMI337" s="59"/>
      <c r="DMJ337" s="59"/>
      <c r="DMK337" s="59"/>
      <c r="DML337" s="59"/>
      <c r="DMM337" s="59"/>
      <c r="DMN337" s="59"/>
      <c r="DMO337" s="59"/>
      <c r="DMT337" s="59"/>
      <c r="DMY337" s="59"/>
      <c r="DNQ337" s="322"/>
      <c r="DNR337" s="59"/>
      <c r="DNS337" s="59"/>
      <c r="DNT337" s="59"/>
      <c r="DNU337" s="59"/>
      <c r="DNV337" s="59"/>
      <c r="DNW337" s="59"/>
      <c r="DNX337" s="59"/>
      <c r="DNY337" s="59"/>
      <c r="DNZ337" s="59"/>
      <c r="DOA337" s="59"/>
      <c r="DOF337" s="59"/>
      <c r="DOK337" s="59"/>
      <c r="DPC337" s="322"/>
      <c r="DPD337" s="59"/>
      <c r="DPE337" s="59"/>
      <c r="DPF337" s="59"/>
      <c r="DPG337" s="59"/>
      <c r="DPH337" s="59"/>
      <c r="DPI337" s="59"/>
      <c r="DPJ337" s="59"/>
      <c r="DPK337" s="59"/>
      <c r="DPL337" s="59"/>
      <c r="DPM337" s="59"/>
      <c r="DPR337" s="59"/>
      <c r="DPW337" s="59"/>
      <c r="DQO337" s="322"/>
      <c r="DQP337" s="59"/>
      <c r="DQQ337" s="59"/>
      <c r="DQR337" s="59"/>
      <c r="DQS337" s="59"/>
      <c r="DQT337" s="59"/>
      <c r="DQU337" s="59"/>
      <c r="DQV337" s="59"/>
      <c r="DQW337" s="59"/>
      <c r="DQX337" s="59"/>
      <c r="DQY337" s="59"/>
      <c r="DRD337" s="59"/>
      <c r="DRI337" s="59"/>
      <c r="DSA337" s="322"/>
      <c r="DSB337" s="59"/>
      <c r="DSC337" s="59"/>
      <c r="DSD337" s="59"/>
      <c r="DSE337" s="59"/>
      <c r="DSF337" s="59"/>
      <c r="DSG337" s="59"/>
      <c r="DSH337" s="59"/>
      <c r="DSI337" s="59"/>
      <c r="DSJ337" s="59"/>
      <c r="DSK337" s="59"/>
      <c r="DSP337" s="59"/>
      <c r="DSU337" s="59"/>
      <c r="DTM337" s="322"/>
      <c r="DTN337" s="59"/>
      <c r="DTO337" s="59"/>
      <c r="DTP337" s="59"/>
      <c r="DTQ337" s="59"/>
      <c r="DTR337" s="59"/>
      <c r="DTS337" s="59"/>
      <c r="DTT337" s="59"/>
      <c r="DTU337" s="59"/>
      <c r="DTV337" s="59"/>
      <c r="DTW337" s="59"/>
      <c r="DUB337" s="59"/>
      <c r="DUG337" s="59"/>
      <c r="DUY337" s="322"/>
      <c r="DUZ337" s="59"/>
      <c r="DVA337" s="59"/>
      <c r="DVB337" s="59"/>
      <c r="DVC337" s="59"/>
      <c r="DVD337" s="59"/>
      <c r="DVE337" s="59"/>
      <c r="DVF337" s="59"/>
      <c r="DVG337" s="59"/>
      <c r="DVH337" s="59"/>
      <c r="DVI337" s="59"/>
      <c r="DVN337" s="59"/>
      <c r="DVS337" s="59"/>
      <c r="DWK337" s="322"/>
      <c r="DWL337" s="59"/>
      <c r="DWM337" s="59"/>
      <c r="DWN337" s="59"/>
      <c r="DWO337" s="59"/>
      <c r="DWP337" s="59"/>
      <c r="DWQ337" s="59"/>
      <c r="DWR337" s="59"/>
      <c r="DWS337" s="59"/>
      <c r="DWT337" s="59"/>
      <c r="DWU337" s="59"/>
      <c r="DWZ337" s="59"/>
      <c r="DXE337" s="59"/>
      <c r="DXW337" s="322"/>
      <c r="DXX337" s="59"/>
      <c r="DXY337" s="59"/>
      <c r="DXZ337" s="59"/>
      <c r="DYA337" s="59"/>
      <c r="DYB337" s="59"/>
      <c r="DYC337" s="59"/>
      <c r="DYD337" s="59"/>
      <c r="DYE337" s="59"/>
      <c r="DYF337" s="59"/>
      <c r="DYG337" s="59"/>
      <c r="DYL337" s="59"/>
      <c r="DYQ337" s="59"/>
      <c r="DZI337" s="322"/>
      <c r="DZJ337" s="59"/>
      <c r="DZK337" s="59"/>
      <c r="DZL337" s="59"/>
      <c r="DZM337" s="59"/>
      <c r="DZN337" s="59"/>
      <c r="DZO337" s="59"/>
      <c r="DZP337" s="59"/>
      <c r="DZQ337" s="59"/>
      <c r="DZR337" s="59"/>
      <c r="DZS337" s="59"/>
      <c r="DZX337" s="59"/>
      <c r="EAC337" s="59"/>
      <c r="EAU337" s="322"/>
      <c r="EAV337" s="59"/>
      <c r="EAW337" s="59"/>
      <c r="EAX337" s="59"/>
      <c r="EAY337" s="59"/>
      <c r="EAZ337" s="59"/>
      <c r="EBA337" s="59"/>
      <c r="EBB337" s="59"/>
      <c r="EBC337" s="59"/>
      <c r="EBD337" s="59"/>
      <c r="EBE337" s="59"/>
      <c r="EBJ337" s="59"/>
      <c r="EBO337" s="59"/>
      <c r="ECG337" s="322"/>
      <c r="ECH337" s="59"/>
      <c r="ECI337" s="59"/>
      <c r="ECJ337" s="59"/>
      <c r="ECK337" s="59"/>
      <c r="ECL337" s="59"/>
      <c r="ECM337" s="59"/>
      <c r="ECN337" s="59"/>
      <c r="ECO337" s="59"/>
      <c r="ECP337" s="59"/>
      <c r="ECQ337" s="59"/>
      <c r="ECV337" s="59"/>
      <c r="EDA337" s="59"/>
      <c r="EDS337" s="322"/>
      <c r="EDT337" s="59"/>
      <c r="EDU337" s="59"/>
      <c r="EDV337" s="59"/>
      <c r="EDW337" s="59"/>
      <c r="EDX337" s="59"/>
      <c r="EDY337" s="59"/>
      <c r="EDZ337" s="59"/>
      <c r="EEA337" s="59"/>
      <c r="EEB337" s="59"/>
      <c r="EEC337" s="59"/>
      <c r="EEH337" s="59"/>
      <c r="EEM337" s="59"/>
      <c r="EFE337" s="322"/>
      <c r="EFF337" s="59"/>
      <c r="EFG337" s="59"/>
      <c r="EFH337" s="59"/>
      <c r="EFI337" s="59"/>
      <c r="EFJ337" s="59"/>
      <c r="EFK337" s="59"/>
      <c r="EFL337" s="59"/>
      <c r="EFM337" s="59"/>
      <c r="EFN337" s="59"/>
      <c r="EFO337" s="59"/>
      <c r="EFT337" s="59"/>
      <c r="EFY337" s="59"/>
      <c r="EGQ337" s="322"/>
      <c r="EGR337" s="59"/>
      <c r="EGS337" s="59"/>
      <c r="EGT337" s="59"/>
      <c r="EGU337" s="59"/>
      <c r="EGV337" s="59"/>
      <c r="EGW337" s="59"/>
      <c r="EGX337" s="59"/>
      <c r="EGY337" s="59"/>
      <c r="EGZ337" s="59"/>
      <c r="EHA337" s="59"/>
      <c r="EHF337" s="59"/>
      <c r="EHK337" s="59"/>
      <c r="EIC337" s="322"/>
      <c r="EID337" s="59"/>
      <c r="EIE337" s="59"/>
      <c r="EIF337" s="59"/>
      <c r="EIG337" s="59"/>
      <c r="EIH337" s="59"/>
      <c r="EII337" s="59"/>
      <c r="EIJ337" s="59"/>
      <c r="EIK337" s="59"/>
      <c r="EIL337" s="59"/>
      <c r="EIM337" s="59"/>
      <c r="EIR337" s="59"/>
      <c r="EIW337" s="59"/>
      <c r="EJO337" s="322"/>
      <c r="EJP337" s="59"/>
      <c r="EJQ337" s="59"/>
      <c r="EJR337" s="59"/>
      <c r="EJS337" s="59"/>
      <c r="EJT337" s="59"/>
      <c r="EJU337" s="59"/>
      <c r="EJV337" s="59"/>
      <c r="EJW337" s="59"/>
      <c r="EJX337" s="59"/>
      <c r="EJY337" s="59"/>
      <c r="EKD337" s="59"/>
      <c r="EKI337" s="59"/>
      <c r="ELA337" s="322"/>
      <c r="ELB337" s="59"/>
      <c r="ELC337" s="59"/>
      <c r="ELD337" s="59"/>
      <c r="ELE337" s="59"/>
      <c r="ELF337" s="59"/>
      <c r="ELG337" s="59"/>
      <c r="ELH337" s="59"/>
      <c r="ELI337" s="59"/>
      <c r="ELJ337" s="59"/>
      <c r="ELK337" s="59"/>
      <c r="ELP337" s="59"/>
      <c r="ELU337" s="59"/>
      <c r="EMM337" s="322"/>
      <c r="EMN337" s="59"/>
      <c r="EMO337" s="59"/>
      <c r="EMP337" s="59"/>
      <c r="EMQ337" s="59"/>
      <c r="EMR337" s="59"/>
      <c r="EMS337" s="59"/>
      <c r="EMT337" s="59"/>
      <c r="EMU337" s="59"/>
      <c r="EMV337" s="59"/>
      <c r="EMW337" s="59"/>
      <c r="ENB337" s="59"/>
      <c r="ENG337" s="59"/>
      <c r="ENY337" s="322"/>
      <c r="ENZ337" s="59"/>
      <c r="EOA337" s="59"/>
      <c r="EOB337" s="59"/>
      <c r="EOC337" s="59"/>
      <c r="EOD337" s="59"/>
      <c r="EOE337" s="59"/>
      <c r="EOF337" s="59"/>
      <c r="EOG337" s="59"/>
      <c r="EOH337" s="59"/>
      <c r="EOI337" s="59"/>
      <c r="EON337" s="59"/>
      <c r="EOS337" s="59"/>
      <c r="EPK337" s="322"/>
      <c r="EPL337" s="59"/>
      <c r="EPM337" s="59"/>
      <c r="EPN337" s="59"/>
      <c r="EPO337" s="59"/>
      <c r="EPP337" s="59"/>
      <c r="EPQ337" s="59"/>
      <c r="EPR337" s="59"/>
      <c r="EPS337" s="59"/>
      <c r="EPT337" s="59"/>
      <c r="EPU337" s="59"/>
      <c r="EPZ337" s="59"/>
      <c r="EQE337" s="59"/>
      <c r="EQW337" s="322"/>
      <c r="EQX337" s="59"/>
      <c r="EQY337" s="59"/>
      <c r="EQZ337" s="59"/>
      <c r="ERA337" s="59"/>
      <c r="ERB337" s="59"/>
      <c r="ERC337" s="59"/>
      <c r="ERD337" s="59"/>
      <c r="ERE337" s="59"/>
      <c r="ERF337" s="59"/>
      <c r="ERG337" s="59"/>
      <c r="ERL337" s="59"/>
      <c r="ERQ337" s="59"/>
      <c r="ESI337" s="322"/>
      <c r="ESJ337" s="59"/>
      <c r="ESK337" s="59"/>
      <c r="ESL337" s="59"/>
      <c r="ESM337" s="59"/>
      <c r="ESN337" s="59"/>
      <c r="ESO337" s="59"/>
      <c r="ESP337" s="59"/>
      <c r="ESQ337" s="59"/>
      <c r="ESR337" s="59"/>
      <c r="ESS337" s="59"/>
      <c r="ESX337" s="59"/>
      <c r="ETC337" s="59"/>
      <c r="ETU337" s="322"/>
      <c r="ETV337" s="59"/>
      <c r="ETW337" s="59"/>
      <c r="ETX337" s="59"/>
      <c r="ETY337" s="59"/>
      <c r="ETZ337" s="59"/>
      <c r="EUA337" s="59"/>
      <c r="EUB337" s="59"/>
      <c r="EUC337" s="59"/>
      <c r="EUD337" s="59"/>
      <c r="EUE337" s="59"/>
      <c r="EUJ337" s="59"/>
      <c r="EUO337" s="59"/>
      <c r="EVG337" s="322"/>
      <c r="EVH337" s="59"/>
      <c r="EVI337" s="59"/>
      <c r="EVJ337" s="59"/>
      <c r="EVK337" s="59"/>
      <c r="EVL337" s="59"/>
      <c r="EVM337" s="59"/>
      <c r="EVN337" s="59"/>
      <c r="EVO337" s="59"/>
      <c r="EVP337" s="59"/>
      <c r="EVQ337" s="59"/>
      <c r="EVV337" s="59"/>
      <c r="EWA337" s="59"/>
      <c r="EWS337" s="322"/>
      <c r="EWT337" s="59"/>
      <c r="EWU337" s="59"/>
      <c r="EWV337" s="59"/>
      <c r="EWW337" s="59"/>
      <c r="EWX337" s="59"/>
      <c r="EWY337" s="59"/>
      <c r="EWZ337" s="59"/>
      <c r="EXA337" s="59"/>
      <c r="EXB337" s="59"/>
      <c r="EXC337" s="59"/>
      <c r="EXH337" s="59"/>
      <c r="EXM337" s="59"/>
      <c r="EYE337" s="322"/>
      <c r="EYF337" s="59"/>
      <c r="EYG337" s="59"/>
      <c r="EYH337" s="59"/>
      <c r="EYI337" s="59"/>
      <c r="EYJ337" s="59"/>
      <c r="EYK337" s="59"/>
      <c r="EYL337" s="59"/>
      <c r="EYM337" s="59"/>
      <c r="EYN337" s="59"/>
      <c r="EYO337" s="59"/>
      <c r="EYT337" s="59"/>
      <c r="EYY337" s="59"/>
      <c r="EZQ337" s="322"/>
      <c r="EZR337" s="59"/>
      <c r="EZS337" s="59"/>
      <c r="EZT337" s="59"/>
      <c r="EZU337" s="59"/>
      <c r="EZV337" s="59"/>
      <c r="EZW337" s="59"/>
      <c r="EZX337" s="59"/>
      <c r="EZY337" s="59"/>
      <c r="EZZ337" s="59"/>
      <c r="FAA337" s="59"/>
      <c r="FAF337" s="59"/>
      <c r="FAK337" s="59"/>
      <c r="FBC337" s="322"/>
      <c r="FBD337" s="59"/>
      <c r="FBE337" s="59"/>
      <c r="FBF337" s="59"/>
      <c r="FBG337" s="59"/>
      <c r="FBH337" s="59"/>
      <c r="FBI337" s="59"/>
      <c r="FBJ337" s="59"/>
      <c r="FBK337" s="59"/>
      <c r="FBL337" s="59"/>
      <c r="FBM337" s="59"/>
      <c r="FBR337" s="59"/>
      <c r="FBW337" s="59"/>
      <c r="FCO337" s="322"/>
      <c r="FCP337" s="59"/>
      <c r="FCQ337" s="59"/>
      <c r="FCR337" s="59"/>
      <c r="FCS337" s="59"/>
      <c r="FCT337" s="59"/>
      <c r="FCU337" s="59"/>
      <c r="FCV337" s="59"/>
      <c r="FCW337" s="59"/>
      <c r="FCX337" s="59"/>
      <c r="FCY337" s="59"/>
      <c r="FDD337" s="59"/>
      <c r="FDI337" s="59"/>
      <c r="FEA337" s="322"/>
      <c r="FEB337" s="59"/>
      <c r="FEC337" s="59"/>
      <c r="FED337" s="59"/>
      <c r="FEE337" s="59"/>
      <c r="FEF337" s="59"/>
      <c r="FEG337" s="59"/>
      <c r="FEH337" s="59"/>
      <c r="FEI337" s="59"/>
      <c r="FEJ337" s="59"/>
      <c r="FEK337" s="59"/>
      <c r="FEP337" s="59"/>
      <c r="FEU337" s="59"/>
      <c r="FFM337" s="322"/>
      <c r="FFN337" s="59"/>
      <c r="FFO337" s="59"/>
      <c r="FFP337" s="59"/>
      <c r="FFQ337" s="59"/>
      <c r="FFR337" s="59"/>
      <c r="FFS337" s="59"/>
      <c r="FFT337" s="59"/>
      <c r="FFU337" s="59"/>
      <c r="FFV337" s="59"/>
      <c r="FFW337" s="59"/>
      <c r="FGB337" s="59"/>
      <c r="FGG337" s="59"/>
      <c r="FGY337" s="322"/>
      <c r="FGZ337" s="59"/>
      <c r="FHA337" s="59"/>
      <c r="FHB337" s="59"/>
      <c r="FHC337" s="59"/>
      <c r="FHD337" s="59"/>
      <c r="FHE337" s="59"/>
      <c r="FHF337" s="59"/>
      <c r="FHG337" s="59"/>
      <c r="FHH337" s="59"/>
      <c r="FHI337" s="59"/>
      <c r="FHN337" s="59"/>
      <c r="FHS337" s="59"/>
      <c r="FIK337" s="322"/>
      <c r="FIL337" s="59"/>
      <c r="FIM337" s="59"/>
      <c r="FIN337" s="59"/>
      <c r="FIO337" s="59"/>
      <c r="FIP337" s="59"/>
      <c r="FIQ337" s="59"/>
      <c r="FIR337" s="59"/>
      <c r="FIS337" s="59"/>
      <c r="FIT337" s="59"/>
      <c r="FIU337" s="59"/>
      <c r="FIZ337" s="59"/>
      <c r="FJE337" s="59"/>
      <c r="FJW337" s="322"/>
      <c r="FJX337" s="59"/>
      <c r="FJY337" s="59"/>
      <c r="FJZ337" s="59"/>
      <c r="FKA337" s="59"/>
      <c r="FKB337" s="59"/>
      <c r="FKC337" s="59"/>
      <c r="FKD337" s="59"/>
      <c r="FKE337" s="59"/>
      <c r="FKF337" s="59"/>
      <c r="FKG337" s="59"/>
      <c r="FKL337" s="59"/>
      <c r="FKQ337" s="59"/>
      <c r="FLI337" s="322"/>
      <c r="FLJ337" s="59"/>
      <c r="FLK337" s="59"/>
      <c r="FLL337" s="59"/>
      <c r="FLM337" s="59"/>
      <c r="FLN337" s="59"/>
      <c r="FLO337" s="59"/>
      <c r="FLP337" s="59"/>
      <c r="FLQ337" s="59"/>
      <c r="FLR337" s="59"/>
      <c r="FLS337" s="59"/>
      <c r="FLX337" s="59"/>
      <c r="FMC337" s="59"/>
      <c r="FMU337" s="322"/>
      <c r="FMV337" s="59"/>
      <c r="FMW337" s="59"/>
      <c r="FMX337" s="59"/>
      <c r="FMY337" s="59"/>
      <c r="FMZ337" s="59"/>
      <c r="FNA337" s="59"/>
      <c r="FNB337" s="59"/>
      <c r="FNC337" s="59"/>
      <c r="FND337" s="59"/>
      <c r="FNE337" s="59"/>
      <c r="FNJ337" s="59"/>
      <c r="FNO337" s="59"/>
      <c r="FOG337" s="322"/>
      <c r="FOH337" s="59"/>
      <c r="FOI337" s="59"/>
      <c r="FOJ337" s="59"/>
      <c r="FOK337" s="59"/>
      <c r="FOL337" s="59"/>
      <c r="FOM337" s="59"/>
      <c r="FON337" s="59"/>
      <c r="FOO337" s="59"/>
      <c r="FOP337" s="59"/>
      <c r="FOQ337" s="59"/>
      <c r="FOV337" s="59"/>
      <c r="FPA337" s="59"/>
      <c r="FPS337" s="322"/>
      <c r="FPT337" s="59"/>
      <c r="FPU337" s="59"/>
      <c r="FPV337" s="59"/>
      <c r="FPW337" s="59"/>
      <c r="FPX337" s="59"/>
      <c r="FPY337" s="59"/>
      <c r="FPZ337" s="59"/>
      <c r="FQA337" s="59"/>
      <c r="FQB337" s="59"/>
      <c r="FQC337" s="59"/>
      <c r="FQH337" s="59"/>
      <c r="FQM337" s="59"/>
      <c r="FRE337" s="322"/>
      <c r="FRF337" s="59"/>
      <c r="FRG337" s="59"/>
      <c r="FRH337" s="59"/>
      <c r="FRI337" s="59"/>
      <c r="FRJ337" s="59"/>
      <c r="FRK337" s="59"/>
      <c r="FRL337" s="59"/>
      <c r="FRM337" s="59"/>
      <c r="FRN337" s="59"/>
      <c r="FRO337" s="59"/>
      <c r="FRT337" s="59"/>
      <c r="FRY337" s="59"/>
      <c r="FSQ337" s="322"/>
      <c r="FSR337" s="59"/>
      <c r="FSS337" s="59"/>
      <c r="FST337" s="59"/>
      <c r="FSU337" s="59"/>
      <c r="FSV337" s="59"/>
      <c r="FSW337" s="59"/>
      <c r="FSX337" s="59"/>
      <c r="FSY337" s="59"/>
      <c r="FSZ337" s="59"/>
      <c r="FTA337" s="59"/>
      <c r="FTF337" s="59"/>
      <c r="FTK337" s="59"/>
      <c r="FUC337" s="322"/>
      <c r="FUD337" s="59"/>
      <c r="FUE337" s="59"/>
      <c r="FUF337" s="59"/>
      <c r="FUG337" s="59"/>
      <c r="FUH337" s="59"/>
      <c r="FUI337" s="59"/>
      <c r="FUJ337" s="59"/>
      <c r="FUK337" s="59"/>
      <c r="FUL337" s="59"/>
      <c r="FUM337" s="59"/>
      <c r="FUR337" s="59"/>
      <c r="FUW337" s="59"/>
      <c r="FVO337" s="322"/>
      <c r="FVP337" s="59"/>
      <c r="FVQ337" s="59"/>
      <c r="FVR337" s="59"/>
      <c r="FVS337" s="59"/>
      <c r="FVT337" s="59"/>
      <c r="FVU337" s="59"/>
      <c r="FVV337" s="59"/>
      <c r="FVW337" s="59"/>
      <c r="FVX337" s="59"/>
      <c r="FVY337" s="59"/>
      <c r="FWD337" s="59"/>
      <c r="FWI337" s="59"/>
      <c r="FXA337" s="322"/>
      <c r="FXB337" s="59"/>
      <c r="FXC337" s="59"/>
      <c r="FXD337" s="59"/>
      <c r="FXE337" s="59"/>
      <c r="FXF337" s="59"/>
      <c r="FXG337" s="59"/>
      <c r="FXH337" s="59"/>
      <c r="FXI337" s="59"/>
      <c r="FXJ337" s="59"/>
      <c r="FXK337" s="59"/>
      <c r="FXP337" s="59"/>
      <c r="FXU337" s="59"/>
      <c r="FYM337" s="322"/>
      <c r="FYN337" s="59"/>
      <c r="FYO337" s="59"/>
      <c r="FYP337" s="59"/>
      <c r="FYQ337" s="59"/>
      <c r="FYR337" s="59"/>
      <c r="FYS337" s="59"/>
      <c r="FYT337" s="59"/>
      <c r="FYU337" s="59"/>
      <c r="FYV337" s="59"/>
      <c r="FYW337" s="59"/>
      <c r="FZB337" s="59"/>
      <c r="FZG337" s="59"/>
      <c r="FZY337" s="322"/>
      <c r="FZZ337" s="59"/>
      <c r="GAA337" s="59"/>
      <c r="GAB337" s="59"/>
      <c r="GAC337" s="59"/>
      <c r="GAD337" s="59"/>
      <c r="GAE337" s="59"/>
      <c r="GAF337" s="59"/>
      <c r="GAG337" s="59"/>
      <c r="GAH337" s="59"/>
      <c r="GAI337" s="59"/>
      <c r="GAN337" s="59"/>
      <c r="GAS337" s="59"/>
      <c r="GBK337" s="322"/>
      <c r="GBL337" s="59"/>
      <c r="GBM337" s="59"/>
      <c r="GBN337" s="59"/>
      <c r="GBO337" s="59"/>
      <c r="GBP337" s="59"/>
      <c r="GBQ337" s="59"/>
      <c r="GBR337" s="59"/>
      <c r="GBS337" s="59"/>
      <c r="GBT337" s="59"/>
      <c r="GBU337" s="59"/>
      <c r="GBZ337" s="59"/>
      <c r="GCE337" s="59"/>
      <c r="GCW337" s="322"/>
      <c r="GCX337" s="59"/>
      <c r="GCY337" s="59"/>
      <c r="GCZ337" s="59"/>
      <c r="GDA337" s="59"/>
      <c r="GDB337" s="59"/>
      <c r="GDC337" s="59"/>
      <c r="GDD337" s="59"/>
      <c r="GDE337" s="59"/>
      <c r="GDF337" s="59"/>
      <c r="GDG337" s="59"/>
      <c r="GDL337" s="59"/>
      <c r="GDQ337" s="59"/>
      <c r="GEI337" s="322"/>
      <c r="GEJ337" s="59"/>
      <c r="GEK337" s="59"/>
      <c r="GEL337" s="59"/>
      <c r="GEM337" s="59"/>
      <c r="GEN337" s="59"/>
      <c r="GEO337" s="59"/>
      <c r="GEP337" s="59"/>
      <c r="GEQ337" s="59"/>
      <c r="GER337" s="59"/>
      <c r="GES337" s="59"/>
      <c r="GEX337" s="59"/>
      <c r="GFC337" s="59"/>
      <c r="GFU337" s="322"/>
      <c r="GFV337" s="59"/>
      <c r="GFW337" s="59"/>
      <c r="GFX337" s="59"/>
      <c r="GFY337" s="59"/>
      <c r="GFZ337" s="59"/>
      <c r="GGA337" s="59"/>
      <c r="GGB337" s="59"/>
      <c r="GGC337" s="59"/>
      <c r="GGD337" s="59"/>
      <c r="GGE337" s="59"/>
      <c r="GGJ337" s="59"/>
      <c r="GGO337" s="59"/>
      <c r="GHG337" s="322"/>
      <c r="GHH337" s="59"/>
      <c r="GHI337" s="59"/>
      <c r="GHJ337" s="59"/>
      <c r="GHK337" s="59"/>
      <c r="GHL337" s="59"/>
      <c r="GHM337" s="59"/>
      <c r="GHN337" s="59"/>
      <c r="GHO337" s="59"/>
      <c r="GHP337" s="59"/>
      <c r="GHQ337" s="59"/>
      <c r="GHV337" s="59"/>
      <c r="GIA337" s="59"/>
      <c r="GIS337" s="322"/>
      <c r="GIT337" s="59"/>
      <c r="GIU337" s="59"/>
      <c r="GIV337" s="59"/>
      <c r="GIW337" s="59"/>
      <c r="GIX337" s="59"/>
      <c r="GIY337" s="59"/>
      <c r="GIZ337" s="59"/>
      <c r="GJA337" s="59"/>
      <c r="GJB337" s="59"/>
      <c r="GJC337" s="59"/>
      <c r="GJH337" s="59"/>
      <c r="GJM337" s="59"/>
      <c r="GKE337" s="322"/>
      <c r="GKF337" s="59"/>
      <c r="GKG337" s="59"/>
      <c r="GKH337" s="59"/>
      <c r="GKI337" s="59"/>
      <c r="GKJ337" s="59"/>
      <c r="GKK337" s="59"/>
      <c r="GKL337" s="59"/>
      <c r="GKM337" s="59"/>
      <c r="GKN337" s="59"/>
      <c r="GKO337" s="59"/>
      <c r="GKT337" s="59"/>
      <c r="GKY337" s="59"/>
      <c r="GLQ337" s="322"/>
      <c r="GLR337" s="59"/>
      <c r="GLS337" s="59"/>
      <c r="GLT337" s="59"/>
      <c r="GLU337" s="59"/>
      <c r="GLV337" s="59"/>
      <c r="GLW337" s="59"/>
      <c r="GLX337" s="59"/>
      <c r="GLY337" s="59"/>
      <c r="GLZ337" s="59"/>
      <c r="GMA337" s="59"/>
      <c r="GMF337" s="59"/>
      <c r="GMK337" s="59"/>
      <c r="GNC337" s="322"/>
      <c r="GND337" s="59"/>
      <c r="GNE337" s="59"/>
      <c r="GNF337" s="59"/>
      <c r="GNG337" s="59"/>
      <c r="GNH337" s="59"/>
      <c r="GNI337" s="59"/>
      <c r="GNJ337" s="59"/>
      <c r="GNK337" s="59"/>
      <c r="GNL337" s="59"/>
      <c r="GNM337" s="59"/>
      <c r="GNR337" s="59"/>
      <c r="GNW337" s="59"/>
      <c r="GOO337" s="322"/>
      <c r="GOP337" s="59"/>
      <c r="GOQ337" s="59"/>
      <c r="GOR337" s="59"/>
      <c r="GOS337" s="59"/>
      <c r="GOT337" s="59"/>
      <c r="GOU337" s="59"/>
      <c r="GOV337" s="59"/>
      <c r="GOW337" s="59"/>
      <c r="GOX337" s="59"/>
      <c r="GOY337" s="59"/>
      <c r="GPD337" s="59"/>
      <c r="GPI337" s="59"/>
      <c r="GQA337" s="322"/>
      <c r="GQB337" s="59"/>
      <c r="GQC337" s="59"/>
      <c r="GQD337" s="59"/>
      <c r="GQE337" s="59"/>
      <c r="GQF337" s="59"/>
      <c r="GQG337" s="59"/>
      <c r="GQH337" s="59"/>
      <c r="GQI337" s="59"/>
      <c r="GQJ337" s="59"/>
      <c r="GQK337" s="59"/>
      <c r="GQP337" s="59"/>
      <c r="GQU337" s="59"/>
      <c r="GRM337" s="322"/>
      <c r="GRN337" s="59"/>
      <c r="GRO337" s="59"/>
      <c r="GRP337" s="59"/>
      <c r="GRQ337" s="59"/>
      <c r="GRR337" s="59"/>
      <c r="GRS337" s="59"/>
      <c r="GRT337" s="59"/>
      <c r="GRU337" s="59"/>
      <c r="GRV337" s="59"/>
      <c r="GRW337" s="59"/>
      <c r="GSB337" s="59"/>
      <c r="GSG337" s="59"/>
      <c r="GSY337" s="322"/>
      <c r="GSZ337" s="59"/>
      <c r="GTA337" s="59"/>
      <c r="GTB337" s="59"/>
      <c r="GTC337" s="59"/>
      <c r="GTD337" s="59"/>
      <c r="GTE337" s="59"/>
      <c r="GTF337" s="59"/>
      <c r="GTG337" s="59"/>
      <c r="GTH337" s="59"/>
      <c r="GTI337" s="59"/>
      <c r="GTN337" s="59"/>
      <c r="GTS337" s="59"/>
      <c r="GUK337" s="322"/>
      <c r="GUL337" s="59"/>
      <c r="GUM337" s="59"/>
      <c r="GUN337" s="59"/>
      <c r="GUO337" s="59"/>
      <c r="GUP337" s="59"/>
      <c r="GUQ337" s="59"/>
      <c r="GUR337" s="59"/>
      <c r="GUS337" s="59"/>
      <c r="GUT337" s="59"/>
      <c r="GUU337" s="59"/>
      <c r="GUZ337" s="59"/>
      <c r="GVE337" s="59"/>
      <c r="GVW337" s="322"/>
      <c r="GVX337" s="59"/>
      <c r="GVY337" s="59"/>
      <c r="GVZ337" s="59"/>
      <c r="GWA337" s="59"/>
      <c r="GWB337" s="59"/>
      <c r="GWC337" s="59"/>
      <c r="GWD337" s="59"/>
      <c r="GWE337" s="59"/>
      <c r="GWF337" s="59"/>
      <c r="GWG337" s="59"/>
      <c r="GWL337" s="59"/>
      <c r="GWQ337" s="59"/>
      <c r="GXI337" s="322"/>
      <c r="GXJ337" s="59"/>
      <c r="GXK337" s="59"/>
      <c r="GXL337" s="59"/>
      <c r="GXM337" s="59"/>
      <c r="GXN337" s="59"/>
      <c r="GXO337" s="59"/>
      <c r="GXP337" s="59"/>
      <c r="GXQ337" s="59"/>
      <c r="GXR337" s="59"/>
      <c r="GXS337" s="59"/>
      <c r="GXX337" s="59"/>
      <c r="GYC337" s="59"/>
      <c r="GYU337" s="322"/>
      <c r="GYV337" s="59"/>
      <c r="GYW337" s="59"/>
      <c r="GYX337" s="59"/>
      <c r="GYY337" s="59"/>
      <c r="GYZ337" s="59"/>
      <c r="GZA337" s="59"/>
      <c r="GZB337" s="59"/>
      <c r="GZC337" s="59"/>
      <c r="GZD337" s="59"/>
      <c r="GZE337" s="59"/>
      <c r="GZJ337" s="59"/>
      <c r="GZO337" s="59"/>
      <c r="HAG337" s="322"/>
      <c r="HAH337" s="59"/>
      <c r="HAI337" s="59"/>
      <c r="HAJ337" s="59"/>
      <c r="HAK337" s="59"/>
      <c r="HAL337" s="59"/>
      <c r="HAM337" s="59"/>
      <c r="HAN337" s="59"/>
      <c r="HAO337" s="59"/>
      <c r="HAP337" s="59"/>
      <c r="HAQ337" s="59"/>
      <c r="HAV337" s="59"/>
      <c r="HBA337" s="59"/>
      <c r="HBS337" s="322"/>
      <c r="HBT337" s="59"/>
      <c r="HBU337" s="59"/>
      <c r="HBV337" s="59"/>
      <c r="HBW337" s="59"/>
      <c r="HBX337" s="59"/>
      <c r="HBY337" s="59"/>
      <c r="HBZ337" s="59"/>
      <c r="HCA337" s="59"/>
      <c r="HCB337" s="59"/>
      <c r="HCC337" s="59"/>
      <c r="HCH337" s="59"/>
      <c r="HCM337" s="59"/>
      <c r="HDE337" s="322"/>
      <c r="HDF337" s="59"/>
      <c r="HDG337" s="59"/>
      <c r="HDH337" s="59"/>
      <c r="HDI337" s="59"/>
      <c r="HDJ337" s="59"/>
      <c r="HDK337" s="59"/>
      <c r="HDL337" s="59"/>
      <c r="HDM337" s="59"/>
      <c r="HDN337" s="59"/>
      <c r="HDO337" s="59"/>
      <c r="HDT337" s="59"/>
      <c r="HDY337" s="59"/>
      <c r="HEQ337" s="322"/>
      <c r="HER337" s="59"/>
      <c r="HES337" s="59"/>
      <c r="HET337" s="59"/>
      <c r="HEU337" s="59"/>
      <c r="HEV337" s="59"/>
      <c r="HEW337" s="59"/>
      <c r="HEX337" s="59"/>
      <c r="HEY337" s="59"/>
      <c r="HEZ337" s="59"/>
      <c r="HFA337" s="59"/>
      <c r="HFF337" s="59"/>
      <c r="HFK337" s="59"/>
      <c r="HGC337" s="322"/>
      <c r="HGD337" s="59"/>
      <c r="HGE337" s="59"/>
      <c r="HGF337" s="59"/>
      <c r="HGG337" s="59"/>
      <c r="HGH337" s="59"/>
      <c r="HGI337" s="59"/>
      <c r="HGJ337" s="59"/>
      <c r="HGK337" s="59"/>
      <c r="HGL337" s="59"/>
      <c r="HGM337" s="59"/>
      <c r="HGR337" s="59"/>
      <c r="HGW337" s="59"/>
      <c r="HHO337" s="322"/>
      <c r="HHP337" s="59"/>
      <c r="HHQ337" s="59"/>
      <c r="HHR337" s="59"/>
      <c r="HHS337" s="59"/>
      <c r="HHT337" s="59"/>
      <c r="HHU337" s="59"/>
      <c r="HHV337" s="59"/>
      <c r="HHW337" s="59"/>
      <c r="HHX337" s="59"/>
      <c r="HHY337" s="59"/>
      <c r="HID337" s="59"/>
      <c r="HII337" s="59"/>
      <c r="HJA337" s="322"/>
      <c r="HJB337" s="59"/>
      <c r="HJC337" s="59"/>
      <c r="HJD337" s="59"/>
      <c r="HJE337" s="59"/>
      <c r="HJF337" s="59"/>
      <c r="HJG337" s="59"/>
      <c r="HJH337" s="59"/>
      <c r="HJI337" s="59"/>
      <c r="HJJ337" s="59"/>
      <c r="HJK337" s="59"/>
      <c r="HJP337" s="59"/>
      <c r="HJU337" s="59"/>
      <c r="HKM337" s="322"/>
      <c r="HKN337" s="59"/>
      <c r="HKO337" s="59"/>
      <c r="HKP337" s="59"/>
      <c r="HKQ337" s="59"/>
      <c r="HKR337" s="59"/>
      <c r="HKS337" s="59"/>
      <c r="HKT337" s="59"/>
      <c r="HKU337" s="59"/>
      <c r="HKV337" s="59"/>
      <c r="HKW337" s="59"/>
      <c r="HLB337" s="59"/>
      <c r="HLG337" s="59"/>
      <c r="HLY337" s="322"/>
      <c r="HLZ337" s="59"/>
      <c r="HMA337" s="59"/>
      <c r="HMB337" s="59"/>
      <c r="HMC337" s="59"/>
      <c r="HMD337" s="59"/>
      <c r="HME337" s="59"/>
      <c r="HMF337" s="59"/>
      <c r="HMG337" s="59"/>
      <c r="HMH337" s="59"/>
      <c r="HMI337" s="59"/>
      <c r="HMN337" s="59"/>
      <c r="HMS337" s="59"/>
      <c r="HNK337" s="322"/>
      <c r="HNL337" s="59"/>
      <c r="HNM337" s="59"/>
      <c r="HNN337" s="59"/>
      <c r="HNO337" s="59"/>
      <c r="HNP337" s="59"/>
      <c r="HNQ337" s="59"/>
      <c r="HNR337" s="59"/>
      <c r="HNS337" s="59"/>
      <c r="HNT337" s="59"/>
      <c r="HNU337" s="59"/>
      <c r="HNZ337" s="59"/>
      <c r="HOE337" s="59"/>
      <c r="HOW337" s="322"/>
      <c r="HOX337" s="59"/>
      <c r="HOY337" s="59"/>
      <c r="HOZ337" s="59"/>
      <c r="HPA337" s="59"/>
      <c r="HPB337" s="59"/>
      <c r="HPC337" s="59"/>
      <c r="HPD337" s="59"/>
      <c r="HPE337" s="59"/>
      <c r="HPF337" s="59"/>
      <c r="HPG337" s="59"/>
      <c r="HPL337" s="59"/>
      <c r="HPQ337" s="59"/>
      <c r="HQI337" s="322"/>
      <c r="HQJ337" s="59"/>
      <c r="HQK337" s="59"/>
      <c r="HQL337" s="59"/>
      <c r="HQM337" s="59"/>
      <c r="HQN337" s="59"/>
      <c r="HQO337" s="59"/>
      <c r="HQP337" s="59"/>
      <c r="HQQ337" s="59"/>
      <c r="HQR337" s="59"/>
      <c r="HQS337" s="59"/>
      <c r="HQX337" s="59"/>
      <c r="HRC337" s="59"/>
      <c r="HRU337" s="322"/>
      <c r="HRV337" s="59"/>
      <c r="HRW337" s="59"/>
      <c r="HRX337" s="59"/>
      <c r="HRY337" s="59"/>
      <c r="HRZ337" s="59"/>
      <c r="HSA337" s="59"/>
      <c r="HSB337" s="59"/>
      <c r="HSC337" s="59"/>
      <c r="HSD337" s="59"/>
      <c r="HSE337" s="59"/>
      <c r="HSJ337" s="59"/>
      <c r="HSO337" s="59"/>
      <c r="HTG337" s="322"/>
      <c r="HTH337" s="59"/>
      <c r="HTI337" s="59"/>
      <c r="HTJ337" s="59"/>
      <c r="HTK337" s="59"/>
      <c r="HTL337" s="59"/>
      <c r="HTM337" s="59"/>
      <c r="HTN337" s="59"/>
      <c r="HTO337" s="59"/>
      <c r="HTP337" s="59"/>
      <c r="HTQ337" s="59"/>
      <c r="HTV337" s="59"/>
      <c r="HUA337" s="59"/>
      <c r="HUS337" s="322"/>
      <c r="HUT337" s="59"/>
      <c r="HUU337" s="59"/>
      <c r="HUV337" s="59"/>
      <c r="HUW337" s="59"/>
      <c r="HUX337" s="59"/>
      <c r="HUY337" s="59"/>
      <c r="HUZ337" s="59"/>
      <c r="HVA337" s="59"/>
      <c r="HVB337" s="59"/>
      <c r="HVC337" s="59"/>
      <c r="HVH337" s="59"/>
      <c r="HVM337" s="59"/>
      <c r="HWE337" s="322"/>
      <c r="HWF337" s="59"/>
      <c r="HWG337" s="59"/>
      <c r="HWH337" s="59"/>
      <c r="HWI337" s="59"/>
      <c r="HWJ337" s="59"/>
      <c r="HWK337" s="59"/>
      <c r="HWL337" s="59"/>
      <c r="HWM337" s="59"/>
      <c r="HWN337" s="59"/>
      <c r="HWO337" s="59"/>
      <c r="HWT337" s="59"/>
      <c r="HWY337" s="59"/>
      <c r="HXQ337" s="322"/>
      <c r="HXR337" s="59"/>
      <c r="HXS337" s="59"/>
      <c r="HXT337" s="59"/>
      <c r="HXU337" s="59"/>
      <c r="HXV337" s="59"/>
      <c r="HXW337" s="59"/>
      <c r="HXX337" s="59"/>
      <c r="HXY337" s="59"/>
      <c r="HXZ337" s="59"/>
      <c r="HYA337" s="59"/>
      <c r="HYF337" s="59"/>
      <c r="HYK337" s="59"/>
      <c r="HZC337" s="322"/>
      <c r="HZD337" s="59"/>
      <c r="HZE337" s="59"/>
      <c r="HZF337" s="59"/>
      <c r="HZG337" s="59"/>
      <c r="HZH337" s="59"/>
      <c r="HZI337" s="59"/>
      <c r="HZJ337" s="59"/>
      <c r="HZK337" s="59"/>
      <c r="HZL337" s="59"/>
      <c r="HZM337" s="59"/>
      <c r="HZR337" s="59"/>
      <c r="HZW337" s="59"/>
      <c r="IAO337" s="322"/>
      <c r="IAP337" s="59"/>
      <c r="IAQ337" s="59"/>
      <c r="IAR337" s="59"/>
      <c r="IAS337" s="59"/>
      <c r="IAT337" s="59"/>
      <c r="IAU337" s="59"/>
      <c r="IAV337" s="59"/>
      <c r="IAW337" s="59"/>
      <c r="IAX337" s="59"/>
      <c r="IAY337" s="59"/>
      <c r="IBD337" s="59"/>
      <c r="IBI337" s="59"/>
      <c r="ICA337" s="322"/>
      <c r="ICB337" s="59"/>
      <c r="ICC337" s="59"/>
      <c r="ICD337" s="59"/>
      <c r="ICE337" s="59"/>
      <c r="ICF337" s="59"/>
      <c r="ICG337" s="59"/>
      <c r="ICH337" s="59"/>
      <c r="ICI337" s="59"/>
      <c r="ICJ337" s="59"/>
      <c r="ICK337" s="59"/>
      <c r="ICP337" s="59"/>
      <c r="ICU337" s="59"/>
      <c r="IDM337" s="322"/>
      <c r="IDN337" s="59"/>
      <c r="IDO337" s="59"/>
      <c r="IDP337" s="59"/>
      <c r="IDQ337" s="59"/>
      <c r="IDR337" s="59"/>
      <c r="IDS337" s="59"/>
      <c r="IDT337" s="59"/>
      <c r="IDU337" s="59"/>
      <c r="IDV337" s="59"/>
      <c r="IDW337" s="59"/>
      <c r="IEB337" s="59"/>
      <c r="IEG337" s="59"/>
      <c r="IEY337" s="322"/>
      <c r="IEZ337" s="59"/>
      <c r="IFA337" s="59"/>
      <c r="IFB337" s="59"/>
      <c r="IFC337" s="59"/>
      <c r="IFD337" s="59"/>
      <c r="IFE337" s="59"/>
      <c r="IFF337" s="59"/>
      <c r="IFG337" s="59"/>
      <c r="IFH337" s="59"/>
      <c r="IFI337" s="59"/>
      <c r="IFN337" s="59"/>
      <c r="IFS337" s="59"/>
      <c r="IGK337" s="322"/>
      <c r="IGL337" s="59"/>
      <c r="IGM337" s="59"/>
      <c r="IGN337" s="59"/>
      <c r="IGO337" s="59"/>
      <c r="IGP337" s="59"/>
      <c r="IGQ337" s="59"/>
      <c r="IGR337" s="59"/>
      <c r="IGS337" s="59"/>
      <c r="IGT337" s="59"/>
      <c r="IGU337" s="59"/>
      <c r="IGZ337" s="59"/>
      <c r="IHE337" s="59"/>
      <c r="IHW337" s="322"/>
      <c r="IHX337" s="59"/>
      <c r="IHY337" s="59"/>
      <c r="IHZ337" s="59"/>
      <c r="IIA337" s="59"/>
      <c r="IIB337" s="59"/>
      <c r="IIC337" s="59"/>
      <c r="IID337" s="59"/>
      <c r="IIE337" s="59"/>
      <c r="IIF337" s="59"/>
      <c r="IIG337" s="59"/>
      <c r="IIL337" s="59"/>
      <c r="IIQ337" s="59"/>
      <c r="IJI337" s="322"/>
      <c r="IJJ337" s="59"/>
      <c r="IJK337" s="59"/>
      <c r="IJL337" s="59"/>
      <c r="IJM337" s="59"/>
      <c r="IJN337" s="59"/>
      <c r="IJO337" s="59"/>
      <c r="IJP337" s="59"/>
      <c r="IJQ337" s="59"/>
      <c r="IJR337" s="59"/>
      <c r="IJS337" s="59"/>
      <c r="IJX337" s="59"/>
      <c r="IKC337" s="59"/>
      <c r="IKU337" s="322"/>
      <c r="IKV337" s="59"/>
      <c r="IKW337" s="59"/>
      <c r="IKX337" s="59"/>
      <c r="IKY337" s="59"/>
      <c r="IKZ337" s="59"/>
      <c r="ILA337" s="59"/>
      <c r="ILB337" s="59"/>
      <c r="ILC337" s="59"/>
      <c r="ILD337" s="59"/>
      <c r="ILE337" s="59"/>
      <c r="ILJ337" s="59"/>
      <c r="ILO337" s="59"/>
      <c r="IMG337" s="322"/>
      <c r="IMH337" s="59"/>
      <c r="IMI337" s="59"/>
      <c r="IMJ337" s="59"/>
      <c r="IMK337" s="59"/>
      <c r="IML337" s="59"/>
      <c r="IMM337" s="59"/>
      <c r="IMN337" s="59"/>
      <c r="IMO337" s="59"/>
      <c r="IMP337" s="59"/>
      <c r="IMQ337" s="59"/>
      <c r="IMV337" s="59"/>
      <c r="INA337" s="59"/>
      <c r="INS337" s="322"/>
      <c r="INT337" s="59"/>
      <c r="INU337" s="59"/>
      <c r="INV337" s="59"/>
      <c r="INW337" s="59"/>
      <c r="INX337" s="59"/>
      <c r="INY337" s="59"/>
      <c r="INZ337" s="59"/>
      <c r="IOA337" s="59"/>
      <c r="IOB337" s="59"/>
      <c r="IOC337" s="59"/>
      <c r="IOH337" s="59"/>
      <c r="IOM337" s="59"/>
      <c r="IPE337" s="322"/>
      <c r="IPF337" s="59"/>
      <c r="IPG337" s="59"/>
      <c r="IPH337" s="59"/>
      <c r="IPI337" s="59"/>
      <c r="IPJ337" s="59"/>
      <c r="IPK337" s="59"/>
      <c r="IPL337" s="59"/>
      <c r="IPM337" s="59"/>
      <c r="IPN337" s="59"/>
      <c r="IPO337" s="59"/>
      <c r="IPT337" s="59"/>
      <c r="IPY337" s="59"/>
      <c r="IQQ337" s="322"/>
      <c r="IQR337" s="59"/>
      <c r="IQS337" s="59"/>
      <c r="IQT337" s="59"/>
      <c r="IQU337" s="59"/>
      <c r="IQV337" s="59"/>
      <c r="IQW337" s="59"/>
      <c r="IQX337" s="59"/>
      <c r="IQY337" s="59"/>
      <c r="IQZ337" s="59"/>
      <c r="IRA337" s="59"/>
      <c r="IRF337" s="59"/>
      <c r="IRK337" s="59"/>
      <c r="ISC337" s="322"/>
      <c r="ISD337" s="59"/>
      <c r="ISE337" s="59"/>
      <c r="ISF337" s="59"/>
      <c r="ISG337" s="59"/>
      <c r="ISH337" s="59"/>
      <c r="ISI337" s="59"/>
      <c r="ISJ337" s="59"/>
      <c r="ISK337" s="59"/>
      <c r="ISL337" s="59"/>
      <c r="ISM337" s="59"/>
      <c r="ISR337" s="59"/>
      <c r="ISW337" s="59"/>
      <c r="ITO337" s="322"/>
      <c r="ITP337" s="59"/>
      <c r="ITQ337" s="59"/>
      <c r="ITR337" s="59"/>
      <c r="ITS337" s="59"/>
      <c r="ITT337" s="59"/>
      <c r="ITU337" s="59"/>
      <c r="ITV337" s="59"/>
      <c r="ITW337" s="59"/>
      <c r="ITX337" s="59"/>
      <c r="ITY337" s="59"/>
      <c r="IUD337" s="59"/>
      <c r="IUI337" s="59"/>
      <c r="IVA337" s="322"/>
      <c r="IVB337" s="59"/>
      <c r="IVC337" s="59"/>
      <c r="IVD337" s="59"/>
      <c r="IVE337" s="59"/>
      <c r="IVF337" s="59"/>
      <c r="IVG337" s="59"/>
      <c r="IVH337" s="59"/>
      <c r="IVI337" s="59"/>
      <c r="IVJ337" s="59"/>
      <c r="IVK337" s="59"/>
      <c r="IVP337" s="59"/>
      <c r="IVU337" s="59"/>
      <c r="IWM337" s="322"/>
      <c r="IWN337" s="59"/>
      <c r="IWO337" s="59"/>
      <c r="IWP337" s="59"/>
      <c r="IWQ337" s="59"/>
      <c r="IWR337" s="59"/>
      <c r="IWS337" s="59"/>
      <c r="IWT337" s="59"/>
      <c r="IWU337" s="59"/>
      <c r="IWV337" s="59"/>
      <c r="IWW337" s="59"/>
      <c r="IXB337" s="59"/>
      <c r="IXG337" s="59"/>
      <c r="IXY337" s="322"/>
      <c r="IXZ337" s="59"/>
      <c r="IYA337" s="59"/>
      <c r="IYB337" s="59"/>
      <c r="IYC337" s="59"/>
      <c r="IYD337" s="59"/>
      <c r="IYE337" s="59"/>
      <c r="IYF337" s="59"/>
      <c r="IYG337" s="59"/>
      <c r="IYH337" s="59"/>
      <c r="IYI337" s="59"/>
      <c r="IYN337" s="59"/>
      <c r="IYS337" s="59"/>
      <c r="IZK337" s="322"/>
      <c r="IZL337" s="59"/>
      <c r="IZM337" s="59"/>
      <c r="IZN337" s="59"/>
      <c r="IZO337" s="59"/>
      <c r="IZP337" s="59"/>
      <c r="IZQ337" s="59"/>
      <c r="IZR337" s="59"/>
      <c r="IZS337" s="59"/>
      <c r="IZT337" s="59"/>
      <c r="IZU337" s="59"/>
      <c r="IZZ337" s="59"/>
      <c r="JAE337" s="59"/>
      <c r="JAW337" s="322"/>
      <c r="JAX337" s="59"/>
      <c r="JAY337" s="59"/>
      <c r="JAZ337" s="59"/>
      <c r="JBA337" s="59"/>
      <c r="JBB337" s="59"/>
      <c r="JBC337" s="59"/>
      <c r="JBD337" s="59"/>
      <c r="JBE337" s="59"/>
      <c r="JBF337" s="59"/>
      <c r="JBG337" s="59"/>
      <c r="JBL337" s="59"/>
      <c r="JBQ337" s="59"/>
      <c r="JCI337" s="322"/>
      <c r="JCJ337" s="59"/>
      <c r="JCK337" s="59"/>
      <c r="JCL337" s="59"/>
      <c r="JCM337" s="59"/>
      <c r="JCN337" s="59"/>
      <c r="JCO337" s="59"/>
      <c r="JCP337" s="59"/>
      <c r="JCQ337" s="59"/>
      <c r="JCR337" s="59"/>
      <c r="JCS337" s="59"/>
      <c r="JCX337" s="59"/>
      <c r="JDC337" s="59"/>
      <c r="JDU337" s="322"/>
      <c r="JDV337" s="59"/>
      <c r="JDW337" s="59"/>
      <c r="JDX337" s="59"/>
      <c r="JDY337" s="59"/>
      <c r="JDZ337" s="59"/>
      <c r="JEA337" s="59"/>
      <c r="JEB337" s="59"/>
      <c r="JEC337" s="59"/>
      <c r="JED337" s="59"/>
      <c r="JEE337" s="59"/>
      <c r="JEJ337" s="59"/>
      <c r="JEO337" s="59"/>
      <c r="JFG337" s="322"/>
      <c r="JFH337" s="59"/>
      <c r="JFI337" s="59"/>
      <c r="JFJ337" s="59"/>
      <c r="JFK337" s="59"/>
      <c r="JFL337" s="59"/>
      <c r="JFM337" s="59"/>
      <c r="JFN337" s="59"/>
      <c r="JFO337" s="59"/>
      <c r="JFP337" s="59"/>
      <c r="JFQ337" s="59"/>
      <c r="JFV337" s="59"/>
      <c r="JGA337" s="59"/>
      <c r="JGS337" s="322"/>
      <c r="JGT337" s="59"/>
      <c r="JGU337" s="59"/>
      <c r="JGV337" s="59"/>
      <c r="JGW337" s="59"/>
      <c r="JGX337" s="59"/>
      <c r="JGY337" s="59"/>
      <c r="JGZ337" s="59"/>
      <c r="JHA337" s="59"/>
      <c r="JHB337" s="59"/>
      <c r="JHC337" s="59"/>
      <c r="JHH337" s="59"/>
      <c r="JHM337" s="59"/>
      <c r="JIE337" s="322"/>
      <c r="JIF337" s="59"/>
      <c r="JIG337" s="59"/>
      <c r="JIH337" s="59"/>
      <c r="JII337" s="59"/>
      <c r="JIJ337" s="59"/>
      <c r="JIK337" s="59"/>
      <c r="JIL337" s="59"/>
      <c r="JIM337" s="59"/>
      <c r="JIN337" s="59"/>
      <c r="JIO337" s="59"/>
      <c r="JIT337" s="59"/>
      <c r="JIY337" s="59"/>
      <c r="JJQ337" s="322"/>
      <c r="JJR337" s="59"/>
      <c r="JJS337" s="59"/>
      <c r="JJT337" s="59"/>
      <c r="JJU337" s="59"/>
      <c r="JJV337" s="59"/>
      <c r="JJW337" s="59"/>
      <c r="JJX337" s="59"/>
      <c r="JJY337" s="59"/>
      <c r="JJZ337" s="59"/>
      <c r="JKA337" s="59"/>
      <c r="JKF337" s="59"/>
      <c r="JKK337" s="59"/>
      <c r="JLC337" s="322"/>
      <c r="JLD337" s="59"/>
      <c r="JLE337" s="59"/>
      <c r="JLF337" s="59"/>
      <c r="JLG337" s="59"/>
      <c r="JLH337" s="59"/>
      <c r="JLI337" s="59"/>
      <c r="JLJ337" s="59"/>
      <c r="JLK337" s="59"/>
      <c r="JLL337" s="59"/>
      <c r="JLM337" s="59"/>
      <c r="JLR337" s="59"/>
      <c r="JLW337" s="59"/>
      <c r="JMO337" s="322"/>
      <c r="JMP337" s="59"/>
      <c r="JMQ337" s="59"/>
      <c r="JMR337" s="59"/>
      <c r="JMS337" s="59"/>
      <c r="JMT337" s="59"/>
      <c r="JMU337" s="59"/>
      <c r="JMV337" s="59"/>
      <c r="JMW337" s="59"/>
      <c r="JMX337" s="59"/>
      <c r="JMY337" s="59"/>
      <c r="JND337" s="59"/>
      <c r="JNI337" s="59"/>
      <c r="JOA337" s="322"/>
      <c r="JOB337" s="59"/>
      <c r="JOC337" s="59"/>
      <c r="JOD337" s="59"/>
      <c r="JOE337" s="59"/>
      <c r="JOF337" s="59"/>
      <c r="JOG337" s="59"/>
      <c r="JOH337" s="59"/>
      <c r="JOI337" s="59"/>
      <c r="JOJ337" s="59"/>
      <c r="JOK337" s="59"/>
      <c r="JOP337" s="59"/>
      <c r="JOU337" s="59"/>
      <c r="JPM337" s="322"/>
      <c r="JPN337" s="59"/>
      <c r="JPO337" s="59"/>
      <c r="JPP337" s="59"/>
      <c r="JPQ337" s="59"/>
      <c r="JPR337" s="59"/>
      <c r="JPS337" s="59"/>
      <c r="JPT337" s="59"/>
      <c r="JPU337" s="59"/>
      <c r="JPV337" s="59"/>
      <c r="JPW337" s="59"/>
      <c r="JQB337" s="59"/>
      <c r="JQG337" s="59"/>
      <c r="JQY337" s="322"/>
      <c r="JQZ337" s="59"/>
      <c r="JRA337" s="59"/>
      <c r="JRB337" s="59"/>
      <c r="JRC337" s="59"/>
      <c r="JRD337" s="59"/>
      <c r="JRE337" s="59"/>
      <c r="JRF337" s="59"/>
      <c r="JRG337" s="59"/>
      <c r="JRH337" s="59"/>
      <c r="JRI337" s="59"/>
      <c r="JRN337" s="59"/>
      <c r="JRS337" s="59"/>
      <c r="JSK337" s="322"/>
      <c r="JSL337" s="59"/>
      <c r="JSM337" s="59"/>
      <c r="JSN337" s="59"/>
      <c r="JSO337" s="59"/>
      <c r="JSP337" s="59"/>
      <c r="JSQ337" s="59"/>
      <c r="JSR337" s="59"/>
      <c r="JSS337" s="59"/>
      <c r="JST337" s="59"/>
      <c r="JSU337" s="59"/>
      <c r="JSZ337" s="59"/>
      <c r="JTE337" s="59"/>
      <c r="JTW337" s="322"/>
      <c r="JTX337" s="59"/>
      <c r="JTY337" s="59"/>
      <c r="JTZ337" s="59"/>
      <c r="JUA337" s="59"/>
      <c r="JUB337" s="59"/>
      <c r="JUC337" s="59"/>
      <c r="JUD337" s="59"/>
      <c r="JUE337" s="59"/>
      <c r="JUF337" s="59"/>
      <c r="JUG337" s="59"/>
      <c r="JUL337" s="59"/>
      <c r="JUQ337" s="59"/>
      <c r="JVI337" s="322"/>
      <c r="JVJ337" s="59"/>
      <c r="JVK337" s="59"/>
      <c r="JVL337" s="59"/>
      <c r="JVM337" s="59"/>
      <c r="JVN337" s="59"/>
      <c r="JVO337" s="59"/>
      <c r="JVP337" s="59"/>
      <c r="JVQ337" s="59"/>
      <c r="JVR337" s="59"/>
      <c r="JVS337" s="59"/>
      <c r="JVX337" s="59"/>
      <c r="JWC337" s="59"/>
      <c r="JWU337" s="322"/>
      <c r="JWV337" s="59"/>
      <c r="JWW337" s="59"/>
      <c r="JWX337" s="59"/>
      <c r="JWY337" s="59"/>
      <c r="JWZ337" s="59"/>
      <c r="JXA337" s="59"/>
      <c r="JXB337" s="59"/>
      <c r="JXC337" s="59"/>
      <c r="JXD337" s="59"/>
      <c r="JXE337" s="59"/>
      <c r="JXJ337" s="59"/>
      <c r="JXO337" s="59"/>
      <c r="JYG337" s="322"/>
      <c r="JYH337" s="59"/>
      <c r="JYI337" s="59"/>
      <c r="JYJ337" s="59"/>
      <c r="JYK337" s="59"/>
      <c r="JYL337" s="59"/>
      <c r="JYM337" s="59"/>
      <c r="JYN337" s="59"/>
      <c r="JYO337" s="59"/>
      <c r="JYP337" s="59"/>
      <c r="JYQ337" s="59"/>
      <c r="JYV337" s="59"/>
      <c r="JZA337" s="59"/>
      <c r="JZS337" s="322"/>
      <c r="JZT337" s="59"/>
      <c r="JZU337" s="59"/>
      <c r="JZV337" s="59"/>
      <c r="JZW337" s="59"/>
      <c r="JZX337" s="59"/>
      <c r="JZY337" s="59"/>
      <c r="JZZ337" s="59"/>
      <c r="KAA337" s="59"/>
      <c r="KAB337" s="59"/>
      <c r="KAC337" s="59"/>
      <c r="KAH337" s="59"/>
      <c r="KAM337" s="59"/>
      <c r="KBE337" s="322"/>
      <c r="KBF337" s="59"/>
      <c r="KBG337" s="59"/>
      <c r="KBH337" s="59"/>
      <c r="KBI337" s="59"/>
      <c r="KBJ337" s="59"/>
      <c r="KBK337" s="59"/>
      <c r="KBL337" s="59"/>
      <c r="KBM337" s="59"/>
      <c r="KBN337" s="59"/>
      <c r="KBO337" s="59"/>
      <c r="KBT337" s="59"/>
      <c r="KBY337" s="59"/>
      <c r="KCQ337" s="322"/>
      <c r="KCR337" s="59"/>
      <c r="KCS337" s="59"/>
      <c r="KCT337" s="59"/>
      <c r="KCU337" s="59"/>
      <c r="KCV337" s="59"/>
      <c r="KCW337" s="59"/>
      <c r="KCX337" s="59"/>
      <c r="KCY337" s="59"/>
      <c r="KCZ337" s="59"/>
      <c r="KDA337" s="59"/>
      <c r="KDF337" s="59"/>
      <c r="KDK337" s="59"/>
      <c r="KEC337" s="322"/>
      <c r="KED337" s="59"/>
      <c r="KEE337" s="59"/>
      <c r="KEF337" s="59"/>
      <c r="KEG337" s="59"/>
      <c r="KEH337" s="59"/>
      <c r="KEI337" s="59"/>
      <c r="KEJ337" s="59"/>
      <c r="KEK337" s="59"/>
      <c r="KEL337" s="59"/>
      <c r="KEM337" s="59"/>
      <c r="KER337" s="59"/>
      <c r="KEW337" s="59"/>
      <c r="KFO337" s="322"/>
      <c r="KFP337" s="59"/>
      <c r="KFQ337" s="59"/>
      <c r="KFR337" s="59"/>
      <c r="KFS337" s="59"/>
      <c r="KFT337" s="59"/>
      <c r="KFU337" s="59"/>
      <c r="KFV337" s="59"/>
      <c r="KFW337" s="59"/>
      <c r="KFX337" s="59"/>
      <c r="KFY337" s="59"/>
      <c r="KGD337" s="59"/>
      <c r="KGI337" s="59"/>
      <c r="KHA337" s="322"/>
      <c r="KHB337" s="59"/>
      <c r="KHC337" s="59"/>
      <c r="KHD337" s="59"/>
      <c r="KHE337" s="59"/>
      <c r="KHF337" s="59"/>
      <c r="KHG337" s="59"/>
      <c r="KHH337" s="59"/>
      <c r="KHI337" s="59"/>
      <c r="KHJ337" s="59"/>
      <c r="KHK337" s="59"/>
      <c r="KHP337" s="59"/>
      <c r="KHU337" s="59"/>
      <c r="KIM337" s="322"/>
      <c r="KIN337" s="59"/>
      <c r="KIO337" s="59"/>
      <c r="KIP337" s="59"/>
      <c r="KIQ337" s="59"/>
      <c r="KIR337" s="59"/>
      <c r="KIS337" s="59"/>
      <c r="KIT337" s="59"/>
      <c r="KIU337" s="59"/>
      <c r="KIV337" s="59"/>
      <c r="KIW337" s="59"/>
      <c r="KJB337" s="59"/>
      <c r="KJG337" s="59"/>
      <c r="KJY337" s="322"/>
      <c r="KJZ337" s="59"/>
      <c r="KKA337" s="59"/>
      <c r="KKB337" s="59"/>
      <c r="KKC337" s="59"/>
      <c r="KKD337" s="59"/>
      <c r="KKE337" s="59"/>
      <c r="KKF337" s="59"/>
      <c r="KKG337" s="59"/>
      <c r="KKH337" s="59"/>
      <c r="KKI337" s="59"/>
      <c r="KKN337" s="59"/>
      <c r="KKS337" s="59"/>
      <c r="KLK337" s="322"/>
      <c r="KLL337" s="59"/>
      <c r="KLM337" s="59"/>
      <c r="KLN337" s="59"/>
      <c r="KLO337" s="59"/>
      <c r="KLP337" s="59"/>
      <c r="KLQ337" s="59"/>
      <c r="KLR337" s="59"/>
      <c r="KLS337" s="59"/>
      <c r="KLT337" s="59"/>
      <c r="KLU337" s="59"/>
      <c r="KLZ337" s="59"/>
      <c r="KME337" s="59"/>
      <c r="KMW337" s="322"/>
      <c r="KMX337" s="59"/>
      <c r="KMY337" s="59"/>
      <c r="KMZ337" s="59"/>
      <c r="KNA337" s="59"/>
      <c r="KNB337" s="59"/>
      <c r="KNC337" s="59"/>
      <c r="KND337" s="59"/>
      <c r="KNE337" s="59"/>
      <c r="KNF337" s="59"/>
      <c r="KNG337" s="59"/>
      <c r="KNL337" s="59"/>
      <c r="KNQ337" s="59"/>
      <c r="KOI337" s="322"/>
      <c r="KOJ337" s="59"/>
      <c r="KOK337" s="59"/>
      <c r="KOL337" s="59"/>
      <c r="KOM337" s="59"/>
      <c r="KON337" s="59"/>
      <c r="KOO337" s="59"/>
      <c r="KOP337" s="59"/>
      <c r="KOQ337" s="59"/>
      <c r="KOR337" s="59"/>
      <c r="KOS337" s="59"/>
      <c r="KOX337" s="59"/>
      <c r="KPC337" s="59"/>
      <c r="KPU337" s="322"/>
      <c r="KPV337" s="59"/>
      <c r="KPW337" s="59"/>
      <c r="KPX337" s="59"/>
      <c r="KPY337" s="59"/>
      <c r="KPZ337" s="59"/>
      <c r="KQA337" s="59"/>
      <c r="KQB337" s="59"/>
      <c r="KQC337" s="59"/>
      <c r="KQD337" s="59"/>
      <c r="KQE337" s="59"/>
      <c r="KQJ337" s="59"/>
      <c r="KQO337" s="59"/>
      <c r="KRG337" s="322"/>
      <c r="KRH337" s="59"/>
      <c r="KRI337" s="59"/>
      <c r="KRJ337" s="59"/>
      <c r="KRK337" s="59"/>
      <c r="KRL337" s="59"/>
      <c r="KRM337" s="59"/>
      <c r="KRN337" s="59"/>
      <c r="KRO337" s="59"/>
      <c r="KRP337" s="59"/>
      <c r="KRQ337" s="59"/>
      <c r="KRV337" s="59"/>
      <c r="KSA337" s="59"/>
      <c r="KSS337" s="322"/>
      <c r="KST337" s="59"/>
      <c r="KSU337" s="59"/>
      <c r="KSV337" s="59"/>
      <c r="KSW337" s="59"/>
      <c r="KSX337" s="59"/>
      <c r="KSY337" s="59"/>
      <c r="KSZ337" s="59"/>
      <c r="KTA337" s="59"/>
      <c r="KTB337" s="59"/>
      <c r="KTC337" s="59"/>
      <c r="KTH337" s="59"/>
      <c r="KTM337" s="59"/>
      <c r="KUE337" s="322"/>
      <c r="KUF337" s="59"/>
      <c r="KUG337" s="59"/>
      <c r="KUH337" s="59"/>
      <c r="KUI337" s="59"/>
      <c r="KUJ337" s="59"/>
      <c r="KUK337" s="59"/>
      <c r="KUL337" s="59"/>
      <c r="KUM337" s="59"/>
      <c r="KUN337" s="59"/>
      <c r="KUO337" s="59"/>
      <c r="KUT337" s="59"/>
      <c r="KUY337" s="59"/>
      <c r="KVQ337" s="322"/>
      <c r="KVR337" s="59"/>
      <c r="KVS337" s="59"/>
      <c r="KVT337" s="59"/>
      <c r="KVU337" s="59"/>
      <c r="KVV337" s="59"/>
      <c r="KVW337" s="59"/>
      <c r="KVX337" s="59"/>
      <c r="KVY337" s="59"/>
      <c r="KVZ337" s="59"/>
      <c r="KWA337" s="59"/>
      <c r="KWF337" s="59"/>
      <c r="KWK337" s="59"/>
      <c r="KXC337" s="322"/>
      <c r="KXD337" s="59"/>
      <c r="KXE337" s="59"/>
      <c r="KXF337" s="59"/>
      <c r="KXG337" s="59"/>
      <c r="KXH337" s="59"/>
      <c r="KXI337" s="59"/>
      <c r="KXJ337" s="59"/>
      <c r="KXK337" s="59"/>
      <c r="KXL337" s="59"/>
      <c r="KXM337" s="59"/>
      <c r="KXR337" s="59"/>
      <c r="KXW337" s="59"/>
      <c r="KYO337" s="322"/>
      <c r="KYP337" s="59"/>
      <c r="KYQ337" s="59"/>
      <c r="KYR337" s="59"/>
      <c r="KYS337" s="59"/>
      <c r="KYT337" s="59"/>
      <c r="KYU337" s="59"/>
      <c r="KYV337" s="59"/>
      <c r="KYW337" s="59"/>
      <c r="KYX337" s="59"/>
      <c r="KYY337" s="59"/>
      <c r="KZD337" s="59"/>
      <c r="KZI337" s="59"/>
      <c r="LAA337" s="322"/>
      <c r="LAB337" s="59"/>
      <c r="LAC337" s="59"/>
      <c r="LAD337" s="59"/>
      <c r="LAE337" s="59"/>
      <c r="LAF337" s="59"/>
      <c r="LAG337" s="59"/>
      <c r="LAH337" s="59"/>
      <c r="LAI337" s="59"/>
      <c r="LAJ337" s="59"/>
      <c r="LAK337" s="59"/>
      <c r="LAP337" s="59"/>
      <c r="LAU337" s="59"/>
      <c r="LBM337" s="322"/>
      <c r="LBN337" s="59"/>
      <c r="LBO337" s="59"/>
      <c r="LBP337" s="59"/>
      <c r="LBQ337" s="59"/>
      <c r="LBR337" s="59"/>
      <c r="LBS337" s="59"/>
      <c r="LBT337" s="59"/>
      <c r="LBU337" s="59"/>
      <c r="LBV337" s="59"/>
      <c r="LBW337" s="59"/>
      <c r="LCB337" s="59"/>
      <c r="LCG337" s="59"/>
      <c r="LCY337" s="322"/>
      <c r="LCZ337" s="59"/>
      <c r="LDA337" s="59"/>
      <c r="LDB337" s="59"/>
      <c r="LDC337" s="59"/>
      <c r="LDD337" s="59"/>
      <c r="LDE337" s="59"/>
      <c r="LDF337" s="59"/>
      <c r="LDG337" s="59"/>
      <c r="LDH337" s="59"/>
      <c r="LDI337" s="59"/>
      <c r="LDN337" s="59"/>
      <c r="LDS337" s="59"/>
      <c r="LEK337" s="322"/>
      <c r="LEL337" s="59"/>
      <c r="LEM337" s="59"/>
      <c r="LEN337" s="59"/>
      <c r="LEO337" s="59"/>
      <c r="LEP337" s="59"/>
      <c r="LEQ337" s="59"/>
      <c r="LER337" s="59"/>
      <c r="LES337" s="59"/>
      <c r="LET337" s="59"/>
      <c r="LEU337" s="59"/>
      <c r="LEZ337" s="59"/>
      <c r="LFE337" s="59"/>
      <c r="LFW337" s="322"/>
      <c r="LFX337" s="59"/>
      <c r="LFY337" s="59"/>
      <c r="LFZ337" s="59"/>
      <c r="LGA337" s="59"/>
      <c r="LGB337" s="59"/>
      <c r="LGC337" s="59"/>
      <c r="LGD337" s="59"/>
      <c r="LGE337" s="59"/>
      <c r="LGF337" s="59"/>
      <c r="LGG337" s="59"/>
      <c r="LGL337" s="59"/>
      <c r="LGQ337" s="59"/>
      <c r="LHI337" s="322"/>
      <c r="LHJ337" s="59"/>
      <c r="LHK337" s="59"/>
      <c r="LHL337" s="59"/>
      <c r="LHM337" s="59"/>
      <c r="LHN337" s="59"/>
      <c r="LHO337" s="59"/>
      <c r="LHP337" s="59"/>
      <c r="LHQ337" s="59"/>
      <c r="LHR337" s="59"/>
      <c r="LHS337" s="59"/>
      <c r="LHX337" s="59"/>
      <c r="LIC337" s="59"/>
      <c r="LIU337" s="322"/>
      <c r="LIV337" s="59"/>
      <c r="LIW337" s="59"/>
      <c r="LIX337" s="59"/>
      <c r="LIY337" s="59"/>
      <c r="LIZ337" s="59"/>
      <c r="LJA337" s="59"/>
      <c r="LJB337" s="59"/>
      <c r="LJC337" s="59"/>
      <c r="LJD337" s="59"/>
      <c r="LJE337" s="59"/>
      <c r="LJJ337" s="59"/>
      <c r="LJO337" s="59"/>
      <c r="LKG337" s="322"/>
      <c r="LKH337" s="59"/>
      <c r="LKI337" s="59"/>
      <c r="LKJ337" s="59"/>
      <c r="LKK337" s="59"/>
      <c r="LKL337" s="59"/>
      <c r="LKM337" s="59"/>
      <c r="LKN337" s="59"/>
      <c r="LKO337" s="59"/>
      <c r="LKP337" s="59"/>
      <c r="LKQ337" s="59"/>
      <c r="LKV337" s="59"/>
      <c r="LLA337" s="59"/>
      <c r="LLS337" s="322"/>
      <c r="LLT337" s="59"/>
      <c r="LLU337" s="59"/>
      <c r="LLV337" s="59"/>
      <c r="LLW337" s="59"/>
      <c r="LLX337" s="59"/>
      <c r="LLY337" s="59"/>
      <c r="LLZ337" s="59"/>
      <c r="LMA337" s="59"/>
      <c r="LMB337" s="59"/>
      <c r="LMC337" s="59"/>
      <c r="LMH337" s="59"/>
      <c r="LMM337" s="59"/>
      <c r="LNE337" s="322"/>
      <c r="LNF337" s="59"/>
      <c r="LNG337" s="59"/>
      <c r="LNH337" s="59"/>
      <c r="LNI337" s="59"/>
      <c r="LNJ337" s="59"/>
      <c r="LNK337" s="59"/>
      <c r="LNL337" s="59"/>
      <c r="LNM337" s="59"/>
      <c r="LNN337" s="59"/>
      <c r="LNO337" s="59"/>
      <c r="LNT337" s="59"/>
      <c r="LNY337" s="59"/>
      <c r="LOQ337" s="322"/>
      <c r="LOR337" s="59"/>
      <c r="LOS337" s="59"/>
      <c r="LOT337" s="59"/>
      <c r="LOU337" s="59"/>
      <c r="LOV337" s="59"/>
      <c r="LOW337" s="59"/>
      <c r="LOX337" s="59"/>
      <c r="LOY337" s="59"/>
      <c r="LOZ337" s="59"/>
      <c r="LPA337" s="59"/>
      <c r="LPF337" s="59"/>
      <c r="LPK337" s="59"/>
      <c r="LQC337" s="322"/>
      <c r="LQD337" s="59"/>
      <c r="LQE337" s="59"/>
      <c r="LQF337" s="59"/>
      <c r="LQG337" s="59"/>
      <c r="LQH337" s="59"/>
      <c r="LQI337" s="59"/>
      <c r="LQJ337" s="59"/>
      <c r="LQK337" s="59"/>
      <c r="LQL337" s="59"/>
      <c r="LQM337" s="59"/>
      <c r="LQR337" s="59"/>
      <c r="LQW337" s="59"/>
      <c r="LRO337" s="322"/>
      <c r="LRP337" s="59"/>
      <c r="LRQ337" s="59"/>
      <c r="LRR337" s="59"/>
      <c r="LRS337" s="59"/>
      <c r="LRT337" s="59"/>
      <c r="LRU337" s="59"/>
      <c r="LRV337" s="59"/>
      <c r="LRW337" s="59"/>
      <c r="LRX337" s="59"/>
      <c r="LRY337" s="59"/>
      <c r="LSD337" s="59"/>
      <c r="LSI337" s="59"/>
      <c r="LTA337" s="322"/>
      <c r="LTB337" s="59"/>
      <c r="LTC337" s="59"/>
      <c r="LTD337" s="59"/>
      <c r="LTE337" s="59"/>
      <c r="LTF337" s="59"/>
      <c r="LTG337" s="59"/>
      <c r="LTH337" s="59"/>
      <c r="LTI337" s="59"/>
      <c r="LTJ337" s="59"/>
      <c r="LTK337" s="59"/>
      <c r="LTP337" s="59"/>
      <c r="LTU337" s="59"/>
      <c r="LUM337" s="322"/>
      <c r="LUN337" s="59"/>
      <c r="LUO337" s="59"/>
      <c r="LUP337" s="59"/>
      <c r="LUQ337" s="59"/>
      <c r="LUR337" s="59"/>
      <c r="LUS337" s="59"/>
      <c r="LUT337" s="59"/>
      <c r="LUU337" s="59"/>
      <c r="LUV337" s="59"/>
      <c r="LUW337" s="59"/>
      <c r="LVB337" s="59"/>
      <c r="LVG337" s="59"/>
      <c r="LVY337" s="322"/>
      <c r="LVZ337" s="59"/>
      <c r="LWA337" s="59"/>
      <c r="LWB337" s="59"/>
      <c r="LWC337" s="59"/>
      <c r="LWD337" s="59"/>
      <c r="LWE337" s="59"/>
      <c r="LWF337" s="59"/>
      <c r="LWG337" s="59"/>
      <c r="LWH337" s="59"/>
      <c r="LWI337" s="59"/>
      <c r="LWN337" s="59"/>
      <c r="LWS337" s="59"/>
      <c r="LXK337" s="322"/>
      <c r="LXL337" s="59"/>
      <c r="LXM337" s="59"/>
      <c r="LXN337" s="59"/>
      <c r="LXO337" s="59"/>
      <c r="LXP337" s="59"/>
      <c r="LXQ337" s="59"/>
      <c r="LXR337" s="59"/>
      <c r="LXS337" s="59"/>
      <c r="LXT337" s="59"/>
      <c r="LXU337" s="59"/>
      <c r="LXZ337" s="59"/>
      <c r="LYE337" s="59"/>
      <c r="LYW337" s="322"/>
      <c r="LYX337" s="59"/>
      <c r="LYY337" s="59"/>
      <c r="LYZ337" s="59"/>
      <c r="LZA337" s="59"/>
      <c r="LZB337" s="59"/>
      <c r="LZC337" s="59"/>
      <c r="LZD337" s="59"/>
      <c r="LZE337" s="59"/>
      <c r="LZF337" s="59"/>
      <c r="LZG337" s="59"/>
      <c r="LZL337" s="59"/>
      <c r="LZQ337" s="59"/>
      <c r="MAI337" s="322"/>
      <c r="MAJ337" s="59"/>
      <c r="MAK337" s="59"/>
      <c r="MAL337" s="59"/>
      <c r="MAM337" s="59"/>
      <c r="MAN337" s="59"/>
      <c r="MAO337" s="59"/>
      <c r="MAP337" s="59"/>
      <c r="MAQ337" s="59"/>
      <c r="MAR337" s="59"/>
      <c r="MAS337" s="59"/>
      <c r="MAX337" s="59"/>
      <c r="MBC337" s="59"/>
      <c r="MBU337" s="322"/>
      <c r="MBV337" s="59"/>
      <c r="MBW337" s="59"/>
      <c r="MBX337" s="59"/>
      <c r="MBY337" s="59"/>
      <c r="MBZ337" s="59"/>
      <c r="MCA337" s="59"/>
      <c r="MCB337" s="59"/>
      <c r="MCC337" s="59"/>
      <c r="MCD337" s="59"/>
      <c r="MCE337" s="59"/>
      <c r="MCJ337" s="59"/>
      <c r="MCO337" s="59"/>
      <c r="MDG337" s="322"/>
      <c r="MDH337" s="59"/>
      <c r="MDI337" s="59"/>
      <c r="MDJ337" s="59"/>
      <c r="MDK337" s="59"/>
      <c r="MDL337" s="59"/>
      <c r="MDM337" s="59"/>
      <c r="MDN337" s="59"/>
      <c r="MDO337" s="59"/>
      <c r="MDP337" s="59"/>
      <c r="MDQ337" s="59"/>
      <c r="MDV337" s="59"/>
      <c r="MEA337" s="59"/>
      <c r="MES337" s="322"/>
      <c r="MET337" s="59"/>
      <c r="MEU337" s="59"/>
      <c r="MEV337" s="59"/>
      <c r="MEW337" s="59"/>
      <c r="MEX337" s="59"/>
      <c r="MEY337" s="59"/>
      <c r="MEZ337" s="59"/>
      <c r="MFA337" s="59"/>
      <c r="MFB337" s="59"/>
      <c r="MFC337" s="59"/>
      <c r="MFH337" s="59"/>
      <c r="MFM337" s="59"/>
      <c r="MGE337" s="322"/>
      <c r="MGF337" s="59"/>
      <c r="MGG337" s="59"/>
      <c r="MGH337" s="59"/>
      <c r="MGI337" s="59"/>
      <c r="MGJ337" s="59"/>
      <c r="MGK337" s="59"/>
      <c r="MGL337" s="59"/>
      <c r="MGM337" s="59"/>
      <c r="MGN337" s="59"/>
      <c r="MGO337" s="59"/>
      <c r="MGT337" s="59"/>
      <c r="MGY337" s="59"/>
      <c r="MHQ337" s="322"/>
      <c r="MHR337" s="59"/>
      <c r="MHS337" s="59"/>
      <c r="MHT337" s="59"/>
      <c r="MHU337" s="59"/>
      <c r="MHV337" s="59"/>
      <c r="MHW337" s="59"/>
      <c r="MHX337" s="59"/>
      <c r="MHY337" s="59"/>
      <c r="MHZ337" s="59"/>
      <c r="MIA337" s="59"/>
      <c r="MIF337" s="59"/>
      <c r="MIK337" s="59"/>
      <c r="MJC337" s="322"/>
      <c r="MJD337" s="59"/>
      <c r="MJE337" s="59"/>
      <c r="MJF337" s="59"/>
      <c r="MJG337" s="59"/>
      <c r="MJH337" s="59"/>
      <c r="MJI337" s="59"/>
      <c r="MJJ337" s="59"/>
      <c r="MJK337" s="59"/>
      <c r="MJL337" s="59"/>
      <c r="MJM337" s="59"/>
      <c r="MJR337" s="59"/>
      <c r="MJW337" s="59"/>
      <c r="MKO337" s="322"/>
      <c r="MKP337" s="59"/>
      <c r="MKQ337" s="59"/>
      <c r="MKR337" s="59"/>
      <c r="MKS337" s="59"/>
      <c r="MKT337" s="59"/>
      <c r="MKU337" s="59"/>
      <c r="MKV337" s="59"/>
      <c r="MKW337" s="59"/>
      <c r="MKX337" s="59"/>
      <c r="MKY337" s="59"/>
      <c r="MLD337" s="59"/>
      <c r="MLI337" s="59"/>
      <c r="MMA337" s="322"/>
      <c r="MMB337" s="59"/>
      <c r="MMC337" s="59"/>
      <c r="MMD337" s="59"/>
      <c r="MME337" s="59"/>
      <c r="MMF337" s="59"/>
      <c r="MMG337" s="59"/>
      <c r="MMH337" s="59"/>
      <c r="MMI337" s="59"/>
      <c r="MMJ337" s="59"/>
      <c r="MMK337" s="59"/>
      <c r="MMP337" s="59"/>
      <c r="MMU337" s="59"/>
      <c r="MNM337" s="322"/>
      <c r="MNN337" s="59"/>
      <c r="MNO337" s="59"/>
      <c r="MNP337" s="59"/>
      <c r="MNQ337" s="59"/>
      <c r="MNR337" s="59"/>
      <c r="MNS337" s="59"/>
      <c r="MNT337" s="59"/>
      <c r="MNU337" s="59"/>
      <c r="MNV337" s="59"/>
      <c r="MNW337" s="59"/>
      <c r="MOB337" s="59"/>
      <c r="MOG337" s="59"/>
      <c r="MOY337" s="322"/>
      <c r="MOZ337" s="59"/>
      <c r="MPA337" s="59"/>
      <c r="MPB337" s="59"/>
      <c r="MPC337" s="59"/>
      <c r="MPD337" s="59"/>
      <c r="MPE337" s="59"/>
      <c r="MPF337" s="59"/>
      <c r="MPG337" s="59"/>
      <c r="MPH337" s="59"/>
      <c r="MPI337" s="59"/>
      <c r="MPN337" s="59"/>
      <c r="MPS337" s="59"/>
      <c r="MQK337" s="322"/>
      <c r="MQL337" s="59"/>
      <c r="MQM337" s="59"/>
      <c r="MQN337" s="59"/>
      <c r="MQO337" s="59"/>
      <c r="MQP337" s="59"/>
      <c r="MQQ337" s="59"/>
      <c r="MQR337" s="59"/>
      <c r="MQS337" s="59"/>
      <c r="MQT337" s="59"/>
      <c r="MQU337" s="59"/>
      <c r="MQZ337" s="59"/>
      <c r="MRE337" s="59"/>
      <c r="MRW337" s="322"/>
      <c r="MRX337" s="59"/>
      <c r="MRY337" s="59"/>
      <c r="MRZ337" s="59"/>
      <c r="MSA337" s="59"/>
      <c r="MSB337" s="59"/>
      <c r="MSC337" s="59"/>
      <c r="MSD337" s="59"/>
      <c r="MSE337" s="59"/>
      <c r="MSF337" s="59"/>
      <c r="MSG337" s="59"/>
      <c r="MSL337" s="59"/>
      <c r="MSQ337" s="59"/>
      <c r="MTI337" s="322"/>
      <c r="MTJ337" s="59"/>
      <c r="MTK337" s="59"/>
      <c r="MTL337" s="59"/>
      <c r="MTM337" s="59"/>
      <c r="MTN337" s="59"/>
      <c r="MTO337" s="59"/>
      <c r="MTP337" s="59"/>
      <c r="MTQ337" s="59"/>
      <c r="MTR337" s="59"/>
      <c r="MTS337" s="59"/>
      <c r="MTX337" s="59"/>
      <c r="MUC337" s="59"/>
      <c r="MUU337" s="322"/>
      <c r="MUV337" s="59"/>
      <c r="MUW337" s="59"/>
      <c r="MUX337" s="59"/>
      <c r="MUY337" s="59"/>
      <c r="MUZ337" s="59"/>
      <c r="MVA337" s="59"/>
      <c r="MVB337" s="59"/>
      <c r="MVC337" s="59"/>
      <c r="MVD337" s="59"/>
      <c r="MVE337" s="59"/>
      <c r="MVJ337" s="59"/>
      <c r="MVO337" s="59"/>
      <c r="MWG337" s="322"/>
      <c r="MWH337" s="59"/>
      <c r="MWI337" s="59"/>
      <c r="MWJ337" s="59"/>
      <c r="MWK337" s="59"/>
      <c r="MWL337" s="59"/>
      <c r="MWM337" s="59"/>
      <c r="MWN337" s="59"/>
      <c r="MWO337" s="59"/>
      <c r="MWP337" s="59"/>
      <c r="MWQ337" s="59"/>
      <c r="MWV337" s="59"/>
      <c r="MXA337" s="59"/>
      <c r="MXS337" s="322"/>
      <c r="MXT337" s="59"/>
      <c r="MXU337" s="59"/>
      <c r="MXV337" s="59"/>
      <c r="MXW337" s="59"/>
      <c r="MXX337" s="59"/>
      <c r="MXY337" s="59"/>
      <c r="MXZ337" s="59"/>
      <c r="MYA337" s="59"/>
      <c r="MYB337" s="59"/>
      <c r="MYC337" s="59"/>
      <c r="MYH337" s="59"/>
      <c r="MYM337" s="59"/>
      <c r="MZE337" s="322"/>
      <c r="MZF337" s="59"/>
      <c r="MZG337" s="59"/>
      <c r="MZH337" s="59"/>
      <c r="MZI337" s="59"/>
      <c r="MZJ337" s="59"/>
      <c r="MZK337" s="59"/>
      <c r="MZL337" s="59"/>
      <c r="MZM337" s="59"/>
      <c r="MZN337" s="59"/>
      <c r="MZO337" s="59"/>
      <c r="MZT337" s="59"/>
      <c r="MZY337" s="59"/>
      <c r="NAQ337" s="322"/>
      <c r="NAR337" s="59"/>
      <c r="NAS337" s="59"/>
      <c r="NAT337" s="59"/>
      <c r="NAU337" s="59"/>
      <c r="NAV337" s="59"/>
      <c r="NAW337" s="59"/>
      <c r="NAX337" s="59"/>
      <c r="NAY337" s="59"/>
      <c r="NAZ337" s="59"/>
      <c r="NBA337" s="59"/>
      <c r="NBF337" s="59"/>
      <c r="NBK337" s="59"/>
      <c r="NCC337" s="322"/>
      <c r="NCD337" s="59"/>
      <c r="NCE337" s="59"/>
      <c r="NCF337" s="59"/>
      <c r="NCG337" s="59"/>
      <c r="NCH337" s="59"/>
      <c r="NCI337" s="59"/>
      <c r="NCJ337" s="59"/>
      <c r="NCK337" s="59"/>
      <c r="NCL337" s="59"/>
      <c r="NCM337" s="59"/>
      <c r="NCR337" s="59"/>
      <c r="NCW337" s="59"/>
      <c r="NDO337" s="322"/>
      <c r="NDP337" s="59"/>
      <c r="NDQ337" s="59"/>
      <c r="NDR337" s="59"/>
      <c r="NDS337" s="59"/>
      <c r="NDT337" s="59"/>
      <c r="NDU337" s="59"/>
      <c r="NDV337" s="59"/>
      <c r="NDW337" s="59"/>
      <c r="NDX337" s="59"/>
      <c r="NDY337" s="59"/>
      <c r="NED337" s="59"/>
      <c r="NEI337" s="59"/>
      <c r="NFA337" s="322"/>
      <c r="NFB337" s="59"/>
      <c r="NFC337" s="59"/>
      <c r="NFD337" s="59"/>
      <c r="NFE337" s="59"/>
      <c r="NFF337" s="59"/>
      <c r="NFG337" s="59"/>
      <c r="NFH337" s="59"/>
      <c r="NFI337" s="59"/>
      <c r="NFJ337" s="59"/>
      <c r="NFK337" s="59"/>
      <c r="NFP337" s="59"/>
      <c r="NFU337" s="59"/>
      <c r="NGM337" s="322"/>
      <c r="NGN337" s="59"/>
      <c r="NGO337" s="59"/>
      <c r="NGP337" s="59"/>
      <c r="NGQ337" s="59"/>
      <c r="NGR337" s="59"/>
      <c r="NGS337" s="59"/>
      <c r="NGT337" s="59"/>
      <c r="NGU337" s="59"/>
      <c r="NGV337" s="59"/>
      <c r="NGW337" s="59"/>
      <c r="NHB337" s="59"/>
      <c r="NHG337" s="59"/>
      <c r="NHY337" s="322"/>
      <c r="NHZ337" s="59"/>
      <c r="NIA337" s="59"/>
      <c r="NIB337" s="59"/>
      <c r="NIC337" s="59"/>
      <c r="NID337" s="59"/>
      <c r="NIE337" s="59"/>
      <c r="NIF337" s="59"/>
      <c r="NIG337" s="59"/>
      <c r="NIH337" s="59"/>
      <c r="NII337" s="59"/>
      <c r="NIN337" s="59"/>
      <c r="NIS337" s="59"/>
      <c r="NJK337" s="322"/>
      <c r="NJL337" s="59"/>
      <c r="NJM337" s="59"/>
      <c r="NJN337" s="59"/>
      <c r="NJO337" s="59"/>
      <c r="NJP337" s="59"/>
      <c r="NJQ337" s="59"/>
      <c r="NJR337" s="59"/>
      <c r="NJS337" s="59"/>
      <c r="NJT337" s="59"/>
      <c r="NJU337" s="59"/>
      <c r="NJZ337" s="59"/>
      <c r="NKE337" s="59"/>
      <c r="NKW337" s="322"/>
      <c r="NKX337" s="59"/>
      <c r="NKY337" s="59"/>
      <c r="NKZ337" s="59"/>
      <c r="NLA337" s="59"/>
      <c r="NLB337" s="59"/>
      <c r="NLC337" s="59"/>
      <c r="NLD337" s="59"/>
      <c r="NLE337" s="59"/>
      <c r="NLF337" s="59"/>
      <c r="NLG337" s="59"/>
      <c r="NLL337" s="59"/>
      <c r="NLQ337" s="59"/>
      <c r="NMI337" s="322"/>
      <c r="NMJ337" s="59"/>
      <c r="NMK337" s="59"/>
      <c r="NML337" s="59"/>
      <c r="NMM337" s="59"/>
      <c r="NMN337" s="59"/>
      <c r="NMO337" s="59"/>
      <c r="NMP337" s="59"/>
      <c r="NMQ337" s="59"/>
      <c r="NMR337" s="59"/>
      <c r="NMS337" s="59"/>
      <c r="NMX337" s="59"/>
      <c r="NNC337" s="59"/>
      <c r="NNU337" s="322"/>
      <c r="NNV337" s="59"/>
      <c r="NNW337" s="59"/>
      <c r="NNX337" s="59"/>
      <c r="NNY337" s="59"/>
      <c r="NNZ337" s="59"/>
      <c r="NOA337" s="59"/>
      <c r="NOB337" s="59"/>
      <c r="NOC337" s="59"/>
      <c r="NOD337" s="59"/>
      <c r="NOE337" s="59"/>
      <c r="NOJ337" s="59"/>
      <c r="NOO337" s="59"/>
      <c r="NPG337" s="322"/>
      <c r="NPH337" s="59"/>
      <c r="NPI337" s="59"/>
      <c r="NPJ337" s="59"/>
      <c r="NPK337" s="59"/>
      <c r="NPL337" s="59"/>
      <c r="NPM337" s="59"/>
      <c r="NPN337" s="59"/>
      <c r="NPO337" s="59"/>
      <c r="NPP337" s="59"/>
      <c r="NPQ337" s="59"/>
      <c r="NPV337" s="59"/>
      <c r="NQA337" s="59"/>
      <c r="NQS337" s="322"/>
      <c r="NQT337" s="59"/>
      <c r="NQU337" s="59"/>
      <c r="NQV337" s="59"/>
      <c r="NQW337" s="59"/>
      <c r="NQX337" s="59"/>
      <c r="NQY337" s="59"/>
      <c r="NQZ337" s="59"/>
      <c r="NRA337" s="59"/>
      <c r="NRB337" s="59"/>
      <c r="NRC337" s="59"/>
      <c r="NRH337" s="59"/>
      <c r="NRM337" s="59"/>
      <c r="NSE337" s="322"/>
      <c r="NSF337" s="59"/>
      <c r="NSG337" s="59"/>
      <c r="NSH337" s="59"/>
      <c r="NSI337" s="59"/>
      <c r="NSJ337" s="59"/>
      <c r="NSK337" s="59"/>
      <c r="NSL337" s="59"/>
      <c r="NSM337" s="59"/>
      <c r="NSN337" s="59"/>
      <c r="NSO337" s="59"/>
      <c r="NST337" s="59"/>
      <c r="NSY337" s="59"/>
      <c r="NTQ337" s="322"/>
      <c r="NTR337" s="59"/>
      <c r="NTS337" s="59"/>
      <c r="NTT337" s="59"/>
      <c r="NTU337" s="59"/>
      <c r="NTV337" s="59"/>
      <c r="NTW337" s="59"/>
      <c r="NTX337" s="59"/>
      <c r="NTY337" s="59"/>
      <c r="NTZ337" s="59"/>
      <c r="NUA337" s="59"/>
      <c r="NUF337" s="59"/>
      <c r="NUK337" s="59"/>
      <c r="NVC337" s="322"/>
      <c r="NVD337" s="59"/>
      <c r="NVE337" s="59"/>
      <c r="NVF337" s="59"/>
      <c r="NVG337" s="59"/>
      <c r="NVH337" s="59"/>
      <c r="NVI337" s="59"/>
      <c r="NVJ337" s="59"/>
      <c r="NVK337" s="59"/>
      <c r="NVL337" s="59"/>
      <c r="NVM337" s="59"/>
      <c r="NVR337" s="59"/>
      <c r="NVW337" s="59"/>
      <c r="NWO337" s="322"/>
      <c r="NWP337" s="59"/>
      <c r="NWQ337" s="59"/>
      <c r="NWR337" s="59"/>
      <c r="NWS337" s="59"/>
      <c r="NWT337" s="59"/>
      <c r="NWU337" s="59"/>
      <c r="NWV337" s="59"/>
      <c r="NWW337" s="59"/>
      <c r="NWX337" s="59"/>
      <c r="NWY337" s="59"/>
      <c r="NXD337" s="59"/>
      <c r="NXI337" s="59"/>
      <c r="NYA337" s="322"/>
      <c r="NYB337" s="59"/>
      <c r="NYC337" s="59"/>
      <c r="NYD337" s="59"/>
      <c r="NYE337" s="59"/>
      <c r="NYF337" s="59"/>
      <c r="NYG337" s="59"/>
      <c r="NYH337" s="59"/>
      <c r="NYI337" s="59"/>
      <c r="NYJ337" s="59"/>
      <c r="NYK337" s="59"/>
      <c r="NYP337" s="59"/>
      <c r="NYU337" s="59"/>
      <c r="NZM337" s="322"/>
      <c r="NZN337" s="59"/>
      <c r="NZO337" s="59"/>
      <c r="NZP337" s="59"/>
      <c r="NZQ337" s="59"/>
      <c r="NZR337" s="59"/>
      <c r="NZS337" s="59"/>
      <c r="NZT337" s="59"/>
      <c r="NZU337" s="59"/>
      <c r="NZV337" s="59"/>
      <c r="NZW337" s="59"/>
      <c r="OAB337" s="59"/>
      <c r="OAG337" s="59"/>
      <c r="OAY337" s="322"/>
      <c r="OAZ337" s="59"/>
      <c r="OBA337" s="59"/>
      <c r="OBB337" s="59"/>
      <c r="OBC337" s="59"/>
      <c r="OBD337" s="59"/>
      <c r="OBE337" s="59"/>
      <c r="OBF337" s="59"/>
      <c r="OBG337" s="59"/>
      <c r="OBH337" s="59"/>
      <c r="OBI337" s="59"/>
      <c r="OBN337" s="59"/>
      <c r="OBS337" s="59"/>
      <c r="OCK337" s="322"/>
      <c r="OCL337" s="59"/>
      <c r="OCM337" s="59"/>
      <c r="OCN337" s="59"/>
      <c r="OCO337" s="59"/>
      <c r="OCP337" s="59"/>
      <c r="OCQ337" s="59"/>
      <c r="OCR337" s="59"/>
      <c r="OCS337" s="59"/>
      <c r="OCT337" s="59"/>
      <c r="OCU337" s="59"/>
      <c r="OCZ337" s="59"/>
      <c r="ODE337" s="59"/>
      <c r="ODW337" s="322"/>
      <c r="ODX337" s="59"/>
      <c r="ODY337" s="59"/>
      <c r="ODZ337" s="59"/>
      <c r="OEA337" s="59"/>
      <c r="OEB337" s="59"/>
      <c r="OEC337" s="59"/>
      <c r="OED337" s="59"/>
      <c r="OEE337" s="59"/>
      <c r="OEF337" s="59"/>
      <c r="OEG337" s="59"/>
      <c r="OEL337" s="59"/>
      <c r="OEQ337" s="59"/>
      <c r="OFI337" s="322"/>
      <c r="OFJ337" s="59"/>
      <c r="OFK337" s="59"/>
      <c r="OFL337" s="59"/>
      <c r="OFM337" s="59"/>
      <c r="OFN337" s="59"/>
      <c r="OFO337" s="59"/>
      <c r="OFP337" s="59"/>
      <c r="OFQ337" s="59"/>
      <c r="OFR337" s="59"/>
      <c r="OFS337" s="59"/>
      <c r="OFX337" s="59"/>
      <c r="OGC337" s="59"/>
      <c r="OGU337" s="322"/>
      <c r="OGV337" s="59"/>
      <c r="OGW337" s="59"/>
      <c r="OGX337" s="59"/>
      <c r="OGY337" s="59"/>
      <c r="OGZ337" s="59"/>
      <c r="OHA337" s="59"/>
      <c r="OHB337" s="59"/>
      <c r="OHC337" s="59"/>
      <c r="OHD337" s="59"/>
      <c r="OHE337" s="59"/>
      <c r="OHJ337" s="59"/>
      <c r="OHO337" s="59"/>
      <c r="OIG337" s="322"/>
      <c r="OIH337" s="59"/>
      <c r="OII337" s="59"/>
      <c r="OIJ337" s="59"/>
      <c r="OIK337" s="59"/>
      <c r="OIL337" s="59"/>
      <c r="OIM337" s="59"/>
      <c r="OIN337" s="59"/>
      <c r="OIO337" s="59"/>
      <c r="OIP337" s="59"/>
      <c r="OIQ337" s="59"/>
      <c r="OIV337" s="59"/>
      <c r="OJA337" s="59"/>
      <c r="OJS337" s="322"/>
      <c r="OJT337" s="59"/>
      <c r="OJU337" s="59"/>
      <c r="OJV337" s="59"/>
      <c r="OJW337" s="59"/>
      <c r="OJX337" s="59"/>
      <c r="OJY337" s="59"/>
      <c r="OJZ337" s="59"/>
      <c r="OKA337" s="59"/>
      <c r="OKB337" s="59"/>
      <c r="OKC337" s="59"/>
      <c r="OKH337" s="59"/>
      <c r="OKM337" s="59"/>
      <c r="OLE337" s="322"/>
      <c r="OLF337" s="59"/>
      <c r="OLG337" s="59"/>
      <c r="OLH337" s="59"/>
      <c r="OLI337" s="59"/>
      <c r="OLJ337" s="59"/>
      <c r="OLK337" s="59"/>
      <c r="OLL337" s="59"/>
      <c r="OLM337" s="59"/>
      <c r="OLN337" s="59"/>
      <c r="OLO337" s="59"/>
      <c r="OLT337" s="59"/>
      <c r="OLY337" s="59"/>
      <c r="OMQ337" s="322"/>
      <c r="OMR337" s="59"/>
      <c r="OMS337" s="59"/>
      <c r="OMT337" s="59"/>
      <c r="OMU337" s="59"/>
      <c r="OMV337" s="59"/>
      <c r="OMW337" s="59"/>
      <c r="OMX337" s="59"/>
      <c r="OMY337" s="59"/>
      <c r="OMZ337" s="59"/>
      <c r="ONA337" s="59"/>
      <c r="ONF337" s="59"/>
      <c r="ONK337" s="59"/>
      <c r="OOC337" s="322"/>
      <c r="OOD337" s="59"/>
      <c r="OOE337" s="59"/>
      <c r="OOF337" s="59"/>
      <c r="OOG337" s="59"/>
      <c r="OOH337" s="59"/>
      <c r="OOI337" s="59"/>
      <c r="OOJ337" s="59"/>
      <c r="OOK337" s="59"/>
      <c r="OOL337" s="59"/>
      <c r="OOM337" s="59"/>
      <c r="OOR337" s="59"/>
      <c r="OOW337" s="59"/>
      <c r="OPO337" s="322"/>
      <c r="OPP337" s="59"/>
      <c r="OPQ337" s="59"/>
      <c r="OPR337" s="59"/>
      <c r="OPS337" s="59"/>
      <c r="OPT337" s="59"/>
      <c r="OPU337" s="59"/>
      <c r="OPV337" s="59"/>
      <c r="OPW337" s="59"/>
      <c r="OPX337" s="59"/>
      <c r="OPY337" s="59"/>
      <c r="OQD337" s="59"/>
      <c r="OQI337" s="59"/>
      <c r="ORA337" s="322"/>
      <c r="ORB337" s="59"/>
      <c r="ORC337" s="59"/>
      <c r="ORD337" s="59"/>
      <c r="ORE337" s="59"/>
      <c r="ORF337" s="59"/>
      <c r="ORG337" s="59"/>
      <c r="ORH337" s="59"/>
      <c r="ORI337" s="59"/>
      <c r="ORJ337" s="59"/>
      <c r="ORK337" s="59"/>
      <c r="ORP337" s="59"/>
      <c r="ORU337" s="59"/>
      <c r="OSM337" s="322"/>
      <c r="OSN337" s="59"/>
      <c r="OSO337" s="59"/>
      <c r="OSP337" s="59"/>
      <c r="OSQ337" s="59"/>
      <c r="OSR337" s="59"/>
      <c r="OSS337" s="59"/>
      <c r="OST337" s="59"/>
      <c r="OSU337" s="59"/>
      <c r="OSV337" s="59"/>
      <c r="OSW337" s="59"/>
      <c r="OTB337" s="59"/>
      <c r="OTG337" s="59"/>
      <c r="OTY337" s="322"/>
      <c r="OTZ337" s="59"/>
      <c r="OUA337" s="59"/>
      <c r="OUB337" s="59"/>
      <c r="OUC337" s="59"/>
      <c r="OUD337" s="59"/>
      <c r="OUE337" s="59"/>
      <c r="OUF337" s="59"/>
      <c r="OUG337" s="59"/>
      <c r="OUH337" s="59"/>
      <c r="OUI337" s="59"/>
      <c r="OUN337" s="59"/>
      <c r="OUS337" s="59"/>
      <c r="OVK337" s="322"/>
      <c r="OVL337" s="59"/>
      <c r="OVM337" s="59"/>
      <c r="OVN337" s="59"/>
      <c r="OVO337" s="59"/>
      <c r="OVP337" s="59"/>
      <c r="OVQ337" s="59"/>
      <c r="OVR337" s="59"/>
      <c r="OVS337" s="59"/>
      <c r="OVT337" s="59"/>
      <c r="OVU337" s="59"/>
      <c r="OVZ337" s="59"/>
      <c r="OWE337" s="59"/>
      <c r="OWW337" s="322"/>
      <c r="OWX337" s="59"/>
      <c r="OWY337" s="59"/>
      <c r="OWZ337" s="59"/>
      <c r="OXA337" s="59"/>
      <c r="OXB337" s="59"/>
      <c r="OXC337" s="59"/>
      <c r="OXD337" s="59"/>
      <c r="OXE337" s="59"/>
      <c r="OXF337" s="59"/>
      <c r="OXG337" s="59"/>
      <c r="OXL337" s="59"/>
      <c r="OXQ337" s="59"/>
      <c r="OYI337" s="322"/>
      <c r="OYJ337" s="59"/>
      <c r="OYK337" s="59"/>
      <c r="OYL337" s="59"/>
      <c r="OYM337" s="59"/>
      <c r="OYN337" s="59"/>
      <c r="OYO337" s="59"/>
      <c r="OYP337" s="59"/>
      <c r="OYQ337" s="59"/>
      <c r="OYR337" s="59"/>
      <c r="OYS337" s="59"/>
      <c r="OYX337" s="59"/>
      <c r="OZC337" s="59"/>
      <c r="OZU337" s="322"/>
      <c r="OZV337" s="59"/>
      <c r="OZW337" s="59"/>
      <c r="OZX337" s="59"/>
      <c r="OZY337" s="59"/>
      <c r="OZZ337" s="59"/>
      <c r="PAA337" s="59"/>
      <c r="PAB337" s="59"/>
      <c r="PAC337" s="59"/>
      <c r="PAD337" s="59"/>
      <c r="PAE337" s="59"/>
      <c r="PAJ337" s="59"/>
      <c r="PAO337" s="59"/>
      <c r="PBG337" s="322"/>
      <c r="PBH337" s="59"/>
      <c r="PBI337" s="59"/>
      <c r="PBJ337" s="59"/>
      <c r="PBK337" s="59"/>
      <c r="PBL337" s="59"/>
      <c r="PBM337" s="59"/>
      <c r="PBN337" s="59"/>
      <c r="PBO337" s="59"/>
      <c r="PBP337" s="59"/>
      <c r="PBQ337" s="59"/>
      <c r="PBV337" s="59"/>
      <c r="PCA337" s="59"/>
      <c r="PCS337" s="322"/>
      <c r="PCT337" s="59"/>
      <c r="PCU337" s="59"/>
      <c r="PCV337" s="59"/>
      <c r="PCW337" s="59"/>
      <c r="PCX337" s="59"/>
      <c r="PCY337" s="59"/>
      <c r="PCZ337" s="59"/>
      <c r="PDA337" s="59"/>
      <c r="PDB337" s="59"/>
      <c r="PDC337" s="59"/>
      <c r="PDH337" s="59"/>
      <c r="PDM337" s="59"/>
      <c r="PEE337" s="322"/>
      <c r="PEF337" s="59"/>
      <c r="PEG337" s="59"/>
      <c r="PEH337" s="59"/>
      <c r="PEI337" s="59"/>
      <c r="PEJ337" s="59"/>
      <c r="PEK337" s="59"/>
      <c r="PEL337" s="59"/>
      <c r="PEM337" s="59"/>
      <c r="PEN337" s="59"/>
      <c r="PEO337" s="59"/>
      <c r="PET337" s="59"/>
      <c r="PEY337" s="59"/>
      <c r="PFQ337" s="322"/>
      <c r="PFR337" s="59"/>
      <c r="PFS337" s="59"/>
      <c r="PFT337" s="59"/>
      <c r="PFU337" s="59"/>
      <c r="PFV337" s="59"/>
      <c r="PFW337" s="59"/>
      <c r="PFX337" s="59"/>
      <c r="PFY337" s="59"/>
      <c r="PFZ337" s="59"/>
      <c r="PGA337" s="59"/>
      <c r="PGF337" s="59"/>
      <c r="PGK337" s="59"/>
      <c r="PHC337" s="322"/>
      <c r="PHD337" s="59"/>
      <c r="PHE337" s="59"/>
      <c r="PHF337" s="59"/>
      <c r="PHG337" s="59"/>
      <c r="PHH337" s="59"/>
      <c r="PHI337" s="59"/>
      <c r="PHJ337" s="59"/>
      <c r="PHK337" s="59"/>
      <c r="PHL337" s="59"/>
      <c r="PHM337" s="59"/>
      <c r="PHR337" s="59"/>
      <c r="PHW337" s="59"/>
      <c r="PIO337" s="322"/>
      <c r="PIP337" s="59"/>
      <c r="PIQ337" s="59"/>
      <c r="PIR337" s="59"/>
      <c r="PIS337" s="59"/>
      <c r="PIT337" s="59"/>
      <c r="PIU337" s="59"/>
      <c r="PIV337" s="59"/>
      <c r="PIW337" s="59"/>
      <c r="PIX337" s="59"/>
      <c r="PIY337" s="59"/>
      <c r="PJD337" s="59"/>
      <c r="PJI337" s="59"/>
      <c r="PKA337" s="322"/>
      <c r="PKB337" s="59"/>
      <c r="PKC337" s="59"/>
      <c r="PKD337" s="59"/>
      <c r="PKE337" s="59"/>
      <c r="PKF337" s="59"/>
      <c r="PKG337" s="59"/>
      <c r="PKH337" s="59"/>
      <c r="PKI337" s="59"/>
      <c r="PKJ337" s="59"/>
      <c r="PKK337" s="59"/>
      <c r="PKP337" s="59"/>
      <c r="PKU337" s="59"/>
      <c r="PLM337" s="322"/>
      <c r="PLN337" s="59"/>
      <c r="PLO337" s="59"/>
      <c r="PLP337" s="59"/>
      <c r="PLQ337" s="59"/>
      <c r="PLR337" s="59"/>
      <c r="PLS337" s="59"/>
      <c r="PLT337" s="59"/>
      <c r="PLU337" s="59"/>
      <c r="PLV337" s="59"/>
      <c r="PLW337" s="59"/>
      <c r="PMB337" s="59"/>
      <c r="PMG337" s="59"/>
      <c r="PMY337" s="322"/>
      <c r="PMZ337" s="59"/>
      <c r="PNA337" s="59"/>
      <c r="PNB337" s="59"/>
      <c r="PNC337" s="59"/>
      <c r="PND337" s="59"/>
      <c r="PNE337" s="59"/>
      <c r="PNF337" s="59"/>
      <c r="PNG337" s="59"/>
      <c r="PNH337" s="59"/>
      <c r="PNI337" s="59"/>
      <c r="PNN337" s="59"/>
      <c r="PNS337" s="59"/>
      <c r="POK337" s="322"/>
      <c r="POL337" s="59"/>
      <c r="POM337" s="59"/>
      <c r="PON337" s="59"/>
      <c r="POO337" s="59"/>
      <c r="POP337" s="59"/>
      <c r="POQ337" s="59"/>
      <c r="POR337" s="59"/>
      <c r="POS337" s="59"/>
      <c r="POT337" s="59"/>
      <c r="POU337" s="59"/>
      <c r="POZ337" s="59"/>
      <c r="PPE337" s="59"/>
      <c r="PPW337" s="322"/>
      <c r="PPX337" s="59"/>
      <c r="PPY337" s="59"/>
      <c r="PPZ337" s="59"/>
      <c r="PQA337" s="59"/>
      <c r="PQB337" s="59"/>
      <c r="PQC337" s="59"/>
      <c r="PQD337" s="59"/>
      <c r="PQE337" s="59"/>
      <c r="PQF337" s="59"/>
      <c r="PQG337" s="59"/>
      <c r="PQL337" s="59"/>
      <c r="PQQ337" s="59"/>
      <c r="PRI337" s="322"/>
      <c r="PRJ337" s="59"/>
      <c r="PRK337" s="59"/>
      <c r="PRL337" s="59"/>
      <c r="PRM337" s="59"/>
      <c r="PRN337" s="59"/>
      <c r="PRO337" s="59"/>
      <c r="PRP337" s="59"/>
      <c r="PRQ337" s="59"/>
      <c r="PRR337" s="59"/>
      <c r="PRS337" s="59"/>
      <c r="PRX337" s="59"/>
      <c r="PSC337" s="59"/>
      <c r="PSU337" s="322"/>
      <c r="PSV337" s="59"/>
      <c r="PSW337" s="59"/>
      <c r="PSX337" s="59"/>
      <c r="PSY337" s="59"/>
      <c r="PSZ337" s="59"/>
      <c r="PTA337" s="59"/>
      <c r="PTB337" s="59"/>
      <c r="PTC337" s="59"/>
      <c r="PTD337" s="59"/>
      <c r="PTE337" s="59"/>
      <c r="PTJ337" s="59"/>
      <c r="PTO337" s="59"/>
      <c r="PUG337" s="322"/>
      <c r="PUH337" s="59"/>
      <c r="PUI337" s="59"/>
      <c r="PUJ337" s="59"/>
      <c r="PUK337" s="59"/>
      <c r="PUL337" s="59"/>
      <c r="PUM337" s="59"/>
      <c r="PUN337" s="59"/>
      <c r="PUO337" s="59"/>
      <c r="PUP337" s="59"/>
      <c r="PUQ337" s="59"/>
      <c r="PUV337" s="59"/>
      <c r="PVA337" s="59"/>
      <c r="PVS337" s="322"/>
      <c r="PVT337" s="59"/>
      <c r="PVU337" s="59"/>
      <c r="PVV337" s="59"/>
      <c r="PVW337" s="59"/>
      <c r="PVX337" s="59"/>
      <c r="PVY337" s="59"/>
      <c r="PVZ337" s="59"/>
      <c r="PWA337" s="59"/>
      <c r="PWB337" s="59"/>
      <c r="PWC337" s="59"/>
      <c r="PWH337" s="59"/>
      <c r="PWM337" s="59"/>
      <c r="PXE337" s="322"/>
      <c r="PXF337" s="59"/>
      <c r="PXG337" s="59"/>
      <c r="PXH337" s="59"/>
      <c r="PXI337" s="59"/>
      <c r="PXJ337" s="59"/>
      <c r="PXK337" s="59"/>
      <c r="PXL337" s="59"/>
      <c r="PXM337" s="59"/>
      <c r="PXN337" s="59"/>
      <c r="PXO337" s="59"/>
      <c r="PXT337" s="59"/>
      <c r="PXY337" s="59"/>
      <c r="PYQ337" s="322"/>
      <c r="PYR337" s="59"/>
      <c r="PYS337" s="59"/>
      <c r="PYT337" s="59"/>
      <c r="PYU337" s="59"/>
      <c r="PYV337" s="59"/>
      <c r="PYW337" s="59"/>
      <c r="PYX337" s="59"/>
      <c r="PYY337" s="59"/>
      <c r="PYZ337" s="59"/>
      <c r="PZA337" s="59"/>
      <c r="PZF337" s="59"/>
      <c r="PZK337" s="59"/>
      <c r="QAC337" s="322"/>
      <c r="QAD337" s="59"/>
      <c r="QAE337" s="59"/>
      <c r="QAF337" s="59"/>
      <c r="QAG337" s="59"/>
      <c r="QAH337" s="59"/>
      <c r="QAI337" s="59"/>
      <c r="QAJ337" s="59"/>
      <c r="QAK337" s="59"/>
      <c r="QAL337" s="59"/>
      <c r="QAM337" s="59"/>
      <c r="QAR337" s="59"/>
      <c r="QAW337" s="59"/>
      <c r="QBO337" s="322"/>
      <c r="QBP337" s="59"/>
      <c r="QBQ337" s="59"/>
      <c r="QBR337" s="59"/>
      <c r="QBS337" s="59"/>
      <c r="QBT337" s="59"/>
      <c r="QBU337" s="59"/>
      <c r="QBV337" s="59"/>
      <c r="QBW337" s="59"/>
      <c r="QBX337" s="59"/>
      <c r="QBY337" s="59"/>
      <c r="QCD337" s="59"/>
      <c r="QCI337" s="59"/>
      <c r="QDA337" s="322"/>
      <c r="QDB337" s="59"/>
      <c r="QDC337" s="59"/>
      <c r="QDD337" s="59"/>
      <c r="QDE337" s="59"/>
      <c r="QDF337" s="59"/>
      <c r="QDG337" s="59"/>
      <c r="QDH337" s="59"/>
      <c r="QDI337" s="59"/>
      <c r="QDJ337" s="59"/>
      <c r="QDK337" s="59"/>
      <c r="QDP337" s="59"/>
      <c r="QDU337" s="59"/>
      <c r="QEM337" s="322"/>
      <c r="QEN337" s="59"/>
      <c r="QEO337" s="59"/>
      <c r="QEP337" s="59"/>
      <c r="QEQ337" s="59"/>
      <c r="QER337" s="59"/>
      <c r="QES337" s="59"/>
      <c r="QET337" s="59"/>
      <c r="QEU337" s="59"/>
      <c r="QEV337" s="59"/>
      <c r="QEW337" s="59"/>
      <c r="QFB337" s="59"/>
      <c r="QFG337" s="59"/>
      <c r="QFY337" s="322"/>
      <c r="QFZ337" s="59"/>
      <c r="QGA337" s="59"/>
      <c r="QGB337" s="59"/>
      <c r="QGC337" s="59"/>
      <c r="QGD337" s="59"/>
      <c r="QGE337" s="59"/>
      <c r="QGF337" s="59"/>
      <c r="QGG337" s="59"/>
      <c r="QGH337" s="59"/>
      <c r="QGI337" s="59"/>
      <c r="QGN337" s="59"/>
      <c r="QGS337" s="59"/>
      <c r="QHK337" s="322"/>
      <c r="QHL337" s="59"/>
      <c r="QHM337" s="59"/>
      <c r="QHN337" s="59"/>
      <c r="QHO337" s="59"/>
      <c r="QHP337" s="59"/>
      <c r="QHQ337" s="59"/>
      <c r="QHR337" s="59"/>
      <c r="QHS337" s="59"/>
      <c r="QHT337" s="59"/>
      <c r="QHU337" s="59"/>
      <c r="QHZ337" s="59"/>
      <c r="QIE337" s="59"/>
      <c r="QIW337" s="322"/>
      <c r="QIX337" s="59"/>
      <c r="QIY337" s="59"/>
      <c r="QIZ337" s="59"/>
      <c r="QJA337" s="59"/>
      <c r="QJB337" s="59"/>
      <c r="QJC337" s="59"/>
      <c r="QJD337" s="59"/>
      <c r="QJE337" s="59"/>
      <c r="QJF337" s="59"/>
      <c r="QJG337" s="59"/>
      <c r="QJL337" s="59"/>
      <c r="QJQ337" s="59"/>
      <c r="QKI337" s="322"/>
      <c r="QKJ337" s="59"/>
      <c r="QKK337" s="59"/>
      <c r="QKL337" s="59"/>
      <c r="QKM337" s="59"/>
      <c r="QKN337" s="59"/>
      <c r="QKO337" s="59"/>
      <c r="QKP337" s="59"/>
      <c r="QKQ337" s="59"/>
      <c r="QKR337" s="59"/>
      <c r="QKS337" s="59"/>
      <c r="QKX337" s="59"/>
      <c r="QLC337" s="59"/>
      <c r="QLU337" s="322"/>
      <c r="QLV337" s="59"/>
      <c r="QLW337" s="59"/>
      <c r="QLX337" s="59"/>
      <c r="QLY337" s="59"/>
      <c r="QLZ337" s="59"/>
      <c r="QMA337" s="59"/>
      <c r="QMB337" s="59"/>
      <c r="QMC337" s="59"/>
      <c r="QMD337" s="59"/>
      <c r="QME337" s="59"/>
      <c r="QMJ337" s="59"/>
      <c r="QMO337" s="59"/>
      <c r="QNG337" s="322"/>
      <c r="QNH337" s="59"/>
      <c r="QNI337" s="59"/>
      <c r="QNJ337" s="59"/>
      <c r="QNK337" s="59"/>
      <c r="QNL337" s="59"/>
      <c r="QNM337" s="59"/>
      <c r="QNN337" s="59"/>
      <c r="QNO337" s="59"/>
      <c r="QNP337" s="59"/>
      <c r="QNQ337" s="59"/>
      <c r="QNV337" s="59"/>
      <c r="QOA337" s="59"/>
      <c r="QOS337" s="322"/>
      <c r="QOT337" s="59"/>
      <c r="QOU337" s="59"/>
      <c r="QOV337" s="59"/>
      <c r="QOW337" s="59"/>
      <c r="QOX337" s="59"/>
      <c r="QOY337" s="59"/>
      <c r="QOZ337" s="59"/>
      <c r="QPA337" s="59"/>
      <c r="QPB337" s="59"/>
      <c r="QPC337" s="59"/>
      <c r="QPH337" s="59"/>
      <c r="QPM337" s="59"/>
      <c r="QQE337" s="322"/>
      <c r="QQF337" s="59"/>
      <c r="QQG337" s="59"/>
      <c r="QQH337" s="59"/>
      <c r="QQI337" s="59"/>
      <c r="QQJ337" s="59"/>
      <c r="QQK337" s="59"/>
      <c r="QQL337" s="59"/>
      <c r="QQM337" s="59"/>
      <c r="QQN337" s="59"/>
      <c r="QQO337" s="59"/>
      <c r="QQT337" s="59"/>
      <c r="QQY337" s="59"/>
      <c r="QRQ337" s="322"/>
      <c r="QRR337" s="59"/>
      <c r="QRS337" s="59"/>
      <c r="QRT337" s="59"/>
      <c r="QRU337" s="59"/>
      <c r="QRV337" s="59"/>
      <c r="QRW337" s="59"/>
      <c r="QRX337" s="59"/>
      <c r="QRY337" s="59"/>
      <c r="QRZ337" s="59"/>
      <c r="QSA337" s="59"/>
      <c r="QSF337" s="59"/>
      <c r="QSK337" s="59"/>
      <c r="QTC337" s="322"/>
      <c r="QTD337" s="59"/>
      <c r="QTE337" s="59"/>
      <c r="QTF337" s="59"/>
      <c r="QTG337" s="59"/>
      <c r="QTH337" s="59"/>
      <c r="QTI337" s="59"/>
      <c r="QTJ337" s="59"/>
      <c r="QTK337" s="59"/>
      <c r="QTL337" s="59"/>
      <c r="QTM337" s="59"/>
      <c r="QTR337" s="59"/>
      <c r="QTW337" s="59"/>
      <c r="QUO337" s="322"/>
      <c r="QUP337" s="59"/>
      <c r="QUQ337" s="59"/>
      <c r="QUR337" s="59"/>
      <c r="QUS337" s="59"/>
      <c r="QUT337" s="59"/>
      <c r="QUU337" s="59"/>
      <c r="QUV337" s="59"/>
      <c r="QUW337" s="59"/>
      <c r="QUX337" s="59"/>
      <c r="QUY337" s="59"/>
      <c r="QVD337" s="59"/>
      <c r="QVI337" s="59"/>
      <c r="QWA337" s="322"/>
      <c r="QWB337" s="59"/>
      <c r="QWC337" s="59"/>
      <c r="QWD337" s="59"/>
      <c r="QWE337" s="59"/>
      <c r="QWF337" s="59"/>
      <c r="QWG337" s="59"/>
      <c r="QWH337" s="59"/>
      <c r="QWI337" s="59"/>
      <c r="QWJ337" s="59"/>
      <c r="QWK337" s="59"/>
      <c r="QWP337" s="59"/>
      <c r="QWU337" s="59"/>
      <c r="QXM337" s="322"/>
      <c r="QXN337" s="59"/>
      <c r="QXO337" s="59"/>
      <c r="QXP337" s="59"/>
      <c r="QXQ337" s="59"/>
      <c r="QXR337" s="59"/>
      <c r="QXS337" s="59"/>
      <c r="QXT337" s="59"/>
      <c r="QXU337" s="59"/>
      <c r="QXV337" s="59"/>
      <c r="QXW337" s="59"/>
      <c r="QYB337" s="59"/>
      <c r="QYG337" s="59"/>
      <c r="QYY337" s="322"/>
      <c r="QYZ337" s="59"/>
      <c r="QZA337" s="59"/>
      <c r="QZB337" s="59"/>
      <c r="QZC337" s="59"/>
      <c r="QZD337" s="59"/>
      <c r="QZE337" s="59"/>
      <c r="QZF337" s="59"/>
      <c r="QZG337" s="59"/>
      <c r="QZH337" s="59"/>
      <c r="QZI337" s="59"/>
      <c r="QZN337" s="59"/>
      <c r="QZS337" s="59"/>
      <c r="RAK337" s="322"/>
      <c r="RAL337" s="59"/>
      <c r="RAM337" s="59"/>
      <c r="RAN337" s="59"/>
      <c r="RAO337" s="59"/>
      <c r="RAP337" s="59"/>
      <c r="RAQ337" s="59"/>
      <c r="RAR337" s="59"/>
      <c r="RAS337" s="59"/>
      <c r="RAT337" s="59"/>
      <c r="RAU337" s="59"/>
      <c r="RAZ337" s="59"/>
      <c r="RBE337" s="59"/>
      <c r="RBW337" s="322"/>
      <c r="RBX337" s="59"/>
      <c r="RBY337" s="59"/>
      <c r="RBZ337" s="59"/>
      <c r="RCA337" s="59"/>
      <c r="RCB337" s="59"/>
      <c r="RCC337" s="59"/>
      <c r="RCD337" s="59"/>
      <c r="RCE337" s="59"/>
      <c r="RCF337" s="59"/>
      <c r="RCG337" s="59"/>
      <c r="RCL337" s="59"/>
      <c r="RCQ337" s="59"/>
      <c r="RDI337" s="322"/>
      <c r="RDJ337" s="59"/>
      <c r="RDK337" s="59"/>
      <c r="RDL337" s="59"/>
      <c r="RDM337" s="59"/>
      <c r="RDN337" s="59"/>
      <c r="RDO337" s="59"/>
      <c r="RDP337" s="59"/>
      <c r="RDQ337" s="59"/>
      <c r="RDR337" s="59"/>
      <c r="RDS337" s="59"/>
      <c r="RDX337" s="59"/>
      <c r="REC337" s="59"/>
      <c r="REU337" s="322"/>
      <c r="REV337" s="59"/>
      <c r="REW337" s="59"/>
      <c r="REX337" s="59"/>
      <c r="REY337" s="59"/>
      <c r="REZ337" s="59"/>
      <c r="RFA337" s="59"/>
      <c r="RFB337" s="59"/>
      <c r="RFC337" s="59"/>
      <c r="RFD337" s="59"/>
      <c r="RFE337" s="59"/>
      <c r="RFJ337" s="59"/>
      <c r="RFO337" s="59"/>
      <c r="RGG337" s="322"/>
      <c r="RGH337" s="59"/>
      <c r="RGI337" s="59"/>
      <c r="RGJ337" s="59"/>
      <c r="RGK337" s="59"/>
      <c r="RGL337" s="59"/>
      <c r="RGM337" s="59"/>
      <c r="RGN337" s="59"/>
      <c r="RGO337" s="59"/>
      <c r="RGP337" s="59"/>
      <c r="RGQ337" s="59"/>
      <c r="RGV337" s="59"/>
      <c r="RHA337" s="59"/>
      <c r="RHS337" s="322"/>
      <c r="RHT337" s="59"/>
      <c r="RHU337" s="59"/>
      <c r="RHV337" s="59"/>
      <c r="RHW337" s="59"/>
      <c r="RHX337" s="59"/>
      <c r="RHY337" s="59"/>
      <c r="RHZ337" s="59"/>
      <c r="RIA337" s="59"/>
      <c r="RIB337" s="59"/>
      <c r="RIC337" s="59"/>
      <c r="RIH337" s="59"/>
      <c r="RIM337" s="59"/>
      <c r="RJE337" s="322"/>
      <c r="RJF337" s="59"/>
      <c r="RJG337" s="59"/>
      <c r="RJH337" s="59"/>
      <c r="RJI337" s="59"/>
      <c r="RJJ337" s="59"/>
      <c r="RJK337" s="59"/>
      <c r="RJL337" s="59"/>
      <c r="RJM337" s="59"/>
      <c r="RJN337" s="59"/>
      <c r="RJO337" s="59"/>
      <c r="RJT337" s="59"/>
      <c r="RJY337" s="59"/>
      <c r="RKQ337" s="322"/>
      <c r="RKR337" s="59"/>
      <c r="RKS337" s="59"/>
      <c r="RKT337" s="59"/>
      <c r="RKU337" s="59"/>
      <c r="RKV337" s="59"/>
      <c r="RKW337" s="59"/>
      <c r="RKX337" s="59"/>
      <c r="RKY337" s="59"/>
      <c r="RKZ337" s="59"/>
      <c r="RLA337" s="59"/>
      <c r="RLF337" s="59"/>
      <c r="RLK337" s="59"/>
      <c r="RMC337" s="322"/>
      <c r="RMD337" s="59"/>
      <c r="RME337" s="59"/>
      <c r="RMF337" s="59"/>
      <c r="RMG337" s="59"/>
      <c r="RMH337" s="59"/>
      <c r="RMI337" s="59"/>
      <c r="RMJ337" s="59"/>
      <c r="RMK337" s="59"/>
      <c r="RML337" s="59"/>
      <c r="RMM337" s="59"/>
      <c r="RMR337" s="59"/>
      <c r="RMW337" s="59"/>
      <c r="RNO337" s="322"/>
      <c r="RNP337" s="59"/>
      <c r="RNQ337" s="59"/>
      <c r="RNR337" s="59"/>
      <c r="RNS337" s="59"/>
      <c r="RNT337" s="59"/>
      <c r="RNU337" s="59"/>
      <c r="RNV337" s="59"/>
      <c r="RNW337" s="59"/>
      <c r="RNX337" s="59"/>
      <c r="RNY337" s="59"/>
      <c r="ROD337" s="59"/>
      <c r="ROI337" s="59"/>
      <c r="RPA337" s="322"/>
      <c r="RPB337" s="59"/>
      <c r="RPC337" s="59"/>
      <c r="RPD337" s="59"/>
      <c r="RPE337" s="59"/>
      <c r="RPF337" s="59"/>
      <c r="RPG337" s="59"/>
      <c r="RPH337" s="59"/>
      <c r="RPI337" s="59"/>
      <c r="RPJ337" s="59"/>
      <c r="RPK337" s="59"/>
      <c r="RPP337" s="59"/>
      <c r="RPU337" s="59"/>
      <c r="RQM337" s="322"/>
      <c r="RQN337" s="59"/>
      <c r="RQO337" s="59"/>
      <c r="RQP337" s="59"/>
      <c r="RQQ337" s="59"/>
      <c r="RQR337" s="59"/>
      <c r="RQS337" s="59"/>
      <c r="RQT337" s="59"/>
      <c r="RQU337" s="59"/>
      <c r="RQV337" s="59"/>
      <c r="RQW337" s="59"/>
      <c r="RRB337" s="59"/>
      <c r="RRG337" s="59"/>
      <c r="RRY337" s="322"/>
      <c r="RRZ337" s="59"/>
      <c r="RSA337" s="59"/>
      <c r="RSB337" s="59"/>
      <c r="RSC337" s="59"/>
      <c r="RSD337" s="59"/>
      <c r="RSE337" s="59"/>
      <c r="RSF337" s="59"/>
      <c r="RSG337" s="59"/>
      <c r="RSH337" s="59"/>
      <c r="RSI337" s="59"/>
      <c r="RSN337" s="59"/>
      <c r="RSS337" s="59"/>
      <c r="RTK337" s="322"/>
      <c r="RTL337" s="59"/>
      <c r="RTM337" s="59"/>
      <c r="RTN337" s="59"/>
      <c r="RTO337" s="59"/>
      <c r="RTP337" s="59"/>
      <c r="RTQ337" s="59"/>
      <c r="RTR337" s="59"/>
      <c r="RTS337" s="59"/>
      <c r="RTT337" s="59"/>
      <c r="RTU337" s="59"/>
      <c r="RTZ337" s="59"/>
      <c r="RUE337" s="59"/>
      <c r="RUW337" s="322"/>
      <c r="RUX337" s="59"/>
      <c r="RUY337" s="59"/>
      <c r="RUZ337" s="59"/>
      <c r="RVA337" s="59"/>
      <c r="RVB337" s="59"/>
      <c r="RVC337" s="59"/>
      <c r="RVD337" s="59"/>
      <c r="RVE337" s="59"/>
      <c r="RVF337" s="59"/>
      <c r="RVG337" s="59"/>
      <c r="RVL337" s="59"/>
      <c r="RVQ337" s="59"/>
      <c r="RWI337" s="322"/>
      <c r="RWJ337" s="59"/>
      <c r="RWK337" s="59"/>
      <c r="RWL337" s="59"/>
      <c r="RWM337" s="59"/>
      <c r="RWN337" s="59"/>
      <c r="RWO337" s="59"/>
      <c r="RWP337" s="59"/>
      <c r="RWQ337" s="59"/>
      <c r="RWR337" s="59"/>
      <c r="RWS337" s="59"/>
      <c r="RWX337" s="59"/>
      <c r="RXC337" s="59"/>
      <c r="RXU337" s="322"/>
      <c r="RXV337" s="59"/>
      <c r="RXW337" s="59"/>
      <c r="RXX337" s="59"/>
      <c r="RXY337" s="59"/>
      <c r="RXZ337" s="59"/>
      <c r="RYA337" s="59"/>
      <c r="RYB337" s="59"/>
      <c r="RYC337" s="59"/>
      <c r="RYD337" s="59"/>
      <c r="RYE337" s="59"/>
      <c r="RYJ337" s="59"/>
      <c r="RYO337" s="59"/>
      <c r="RZG337" s="322"/>
      <c r="RZH337" s="59"/>
      <c r="RZI337" s="59"/>
      <c r="RZJ337" s="59"/>
      <c r="RZK337" s="59"/>
      <c r="RZL337" s="59"/>
      <c r="RZM337" s="59"/>
      <c r="RZN337" s="59"/>
      <c r="RZO337" s="59"/>
      <c r="RZP337" s="59"/>
      <c r="RZQ337" s="59"/>
      <c r="RZV337" s="59"/>
      <c r="SAA337" s="59"/>
      <c r="SAS337" s="322"/>
      <c r="SAT337" s="59"/>
      <c r="SAU337" s="59"/>
      <c r="SAV337" s="59"/>
      <c r="SAW337" s="59"/>
      <c r="SAX337" s="59"/>
      <c r="SAY337" s="59"/>
      <c r="SAZ337" s="59"/>
      <c r="SBA337" s="59"/>
      <c r="SBB337" s="59"/>
      <c r="SBC337" s="59"/>
      <c r="SBH337" s="59"/>
      <c r="SBM337" s="59"/>
      <c r="SCE337" s="322"/>
      <c r="SCF337" s="59"/>
      <c r="SCG337" s="59"/>
      <c r="SCH337" s="59"/>
      <c r="SCI337" s="59"/>
      <c r="SCJ337" s="59"/>
      <c r="SCK337" s="59"/>
      <c r="SCL337" s="59"/>
      <c r="SCM337" s="59"/>
      <c r="SCN337" s="59"/>
      <c r="SCO337" s="59"/>
      <c r="SCT337" s="59"/>
      <c r="SCY337" s="59"/>
      <c r="SDQ337" s="322"/>
      <c r="SDR337" s="59"/>
      <c r="SDS337" s="59"/>
      <c r="SDT337" s="59"/>
      <c r="SDU337" s="59"/>
      <c r="SDV337" s="59"/>
      <c r="SDW337" s="59"/>
      <c r="SDX337" s="59"/>
      <c r="SDY337" s="59"/>
      <c r="SDZ337" s="59"/>
      <c r="SEA337" s="59"/>
      <c r="SEF337" s="59"/>
      <c r="SEK337" s="59"/>
      <c r="SFC337" s="322"/>
      <c r="SFD337" s="59"/>
      <c r="SFE337" s="59"/>
      <c r="SFF337" s="59"/>
      <c r="SFG337" s="59"/>
      <c r="SFH337" s="59"/>
      <c r="SFI337" s="59"/>
      <c r="SFJ337" s="59"/>
      <c r="SFK337" s="59"/>
      <c r="SFL337" s="59"/>
      <c r="SFM337" s="59"/>
      <c r="SFR337" s="59"/>
      <c r="SFW337" s="59"/>
      <c r="SGO337" s="322"/>
      <c r="SGP337" s="59"/>
      <c r="SGQ337" s="59"/>
      <c r="SGR337" s="59"/>
      <c r="SGS337" s="59"/>
      <c r="SGT337" s="59"/>
      <c r="SGU337" s="59"/>
      <c r="SGV337" s="59"/>
      <c r="SGW337" s="59"/>
      <c r="SGX337" s="59"/>
      <c r="SGY337" s="59"/>
      <c r="SHD337" s="59"/>
      <c r="SHI337" s="59"/>
      <c r="SIA337" s="322"/>
      <c r="SIB337" s="59"/>
      <c r="SIC337" s="59"/>
      <c r="SID337" s="59"/>
      <c r="SIE337" s="59"/>
      <c r="SIF337" s="59"/>
      <c r="SIG337" s="59"/>
      <c r="SIH337" s="59"/>
      <c r="SII337" s="59"/>
      <c r="SIJ337" s="59"/>
      <c r="SIK337" s="59"/>
      <c r="SIP337" s="59"/>
      <c r="SIU337" s="59"/>
      <c r="SJM337" s="322"/>
      <c r="SJN337" s="59"/>
      <c r="SJO337" s="59"/>
      <c r="SJP337" s="59"/>
      <c r="SJQ337" s="59"/>
      <c r="SJR337" s="59"/>
      <c r="SJS337" s="59"/>
      <c r="SJT337" s="59"/>
      <c r="SJU337" s="59"/>
      <c r="SJV337" s="59"/>
      <c r="SJW337" s="59"/>
      <c r="SKB337" s="59"/>
      <c r="SKG337" s="59"/>
      <c r="SKY337" s="322"/>
      <c r="SKZ337" s="59"/>
      <c r="SLA337" s="59"/>
      <c r="SLB337" s="59"/>
      <c r="SLC337" s="59"/>
      <c r="SLD337" s="59"/>
      <c r="SLE337" s="59"/>
      <c r="SLF337" s="59"/>
      <c r="SLG337" s="59"/>
      <c r="SLH337" s="59"/>
      <c r="SLI337" s="59"/>
      <c r="SLN337" s="59"/>
      <c r="SLS337" s="59"/>
      <c r="SMK337" s="322"/>
      <c r="SML337" s="59"/>
      <c r="SMM337" s="59"/>
      <c r="SMN337" s="59"/>
      <c r="SMO337" s="59"/>
      <c r="SMP337" s="59"/>
      <c r="SMQ337" s="59"/>
      <c r="SMR337" s="59"/>
      <c r="SMS337" s="59"/>
      <c r="SMT337" s="59"/>
      <c r="SMU337" s="59"/>
      <c r="SMZ337" s="59"/>
      <c r="SNE337" s="59"/>
      <c r="SNW337" s="322"/>
      <c r="SNX337" s="59"/>
      <c r="SNY337" s="59"/>
      <c r="SNZ337" s="59"/>
      <c r="SOA337" s="59"/>
      <c r="SOB337" s="59"/>
      <c r="SOC337" s="59"/>
      <c r="SOD337" s="59"/>
      <c r="SOE337" s="59"/>
      <c r="SOF337" s="59"/>
      <c r="SOG337" s="59"/>
      <c r="SOL337" s="59"/>
      <c r="SOQ337" s="59"/>
      <c r="SPI337" s="322"/>
      <c r="SPJ337" s="59"/>
      <c r="SPK337" s="59"/>
      <c r="SPL337" s="59"/>
      <c r="SPM337" s="59"/>
      <c r="SPN337" s="59"/>
      <c r="SPO337" s="59"/>
      <c r="SPP337" s="59"/>
      <c r="SPQ337" s="59"/>
      <c r="SPR337" s="59"/>
      <c r="SPS337" s="59"/>
      <c r="SPX337" s="59"/>
      <c r="SQC337" s="59"/>
      <c r="SQU337" s="322"/>
      <c r="SQV337" s="59"/>
      <c r="SQW337" s="59"/>
      <c r="SQX337" s="59"/>
      <c r="SQY337" s="59"/>
      <c r="SQZ337" s="59"/>
      <c r="SRA337" s="59"/>
      <c r="SRB337" s="59"/>
      <c r="SRC337" s="59"/>
      <c r="SRD337" s="59"/>
      <c r="SRE337" s="59"/>
      <c r="SRJ337" s="59"/>
      <c r="SRO337" s="59"/>
      <c r="SSG337" s="322"/>
      <c r="SSH337" s="59"/>
      <c r="SSI337" s="59"/>
      <c r="SSJ337" s="59"/>
      <c r="SSK337" s="59"/>
      <c r="SSL337" s="59"/>
      <c r="SSM337" s="59"/>
      <c r="SSN337" s="59"/>
      <c r="SSO337" s="59"/>
      <c r="SSP337" s="59"/>
      <c r="SSQ337" s="59"/>
      <c r="SSV337" s="59"/>
      <c r="STA337" s="59"/>
      <c r="STS337" s="322"/>
      <c r="STT337" s="59"/>
      <c r="STU337" s="59"/>
      <c r="STV337" s="59"/>
      <c r="STW337" s="59"/>
      <c r="STX337" s="59"/>
      <c r="STY337" s="59"/>
      <c r="STZ337" s="59"/>
      <c r="SUA337" s="59"/>
      <c r="SUB337" s="59"/>
      <c r="SUC337" s="59"/>
      <c r="SUH337" s="59"/>
      <c r="SUM337" s="59"/>
      <c r="SVE337" s="322"/>
      <c r="SVF337" s="59"/>
      <c r="SVG337" s="59"/>
      <c r="SVH337" s="59"/>
      <c r="SVI337" s="59"/>
      <c r="SVJ337" s="59"/>
      <c r="SVK337" s="59"/>
      <c r="SVL337" s="59"/>
      <c r="SVM337" s="59"/>
      <c r="SVN337" s="59"/>
      <c r="SVO337" s="59"/>
      <c r="SVT337" s="59"/>
      <c r="SVY337" s="59"/>
      <c r="SWQ337" s="322"/>
      <c r="SWR337" s="59"/>
      <c r="SWS337" s="59"/>
      <c r="SWT337" s="59"/>
      <c r="SWU337" s="59"/>
      <c r="SWV337" s="59"/>
      <c r="SWW337" s="59"/>
      <c r="SWX337" s="59"/>
      <c r="SWY337" s="59"/>
      <c r="SWZ337" s="59"/>
      <c r="SXA337" s="59"/>
      <c r="SXF337" s="59"/>
      <c r="SXK337" s="59"/>
      <c r="SYC337" s="322"/>
      <c r="SYD337" s="59"/>
      <c r="SYE337" s="59"/>
      <c r="SYF337" s="59"/>
      <c r="SYG337" s="59"/>
      <c r="SYH337" s="59"/>
      <c r="SYI337" s="59"/>
      <c r="SYJ337" s="59"/>
      <c r="SYK337" s="59"/>
      <c r="SYL337" s="59"/>
      <c r="SYM337" s="59"/>
      <c r="SYR337" s="59"/>
      <c r="SYW337" s="59"/>
      <c r="SZO337" s="322"/>
      <c r="SZP337" s="59"/>
      <c r="SZQ337" s="59"/>
      <c r="SZR337" s="59"/>
      <c r="SZS337" s="59"/>
      <c r="SZT337" s="59"/>
      <c r="SZU337" s="59"/>
      <c r="SZV337" s="59"/>
      <c r="SZW337" s="59"/>
      <c r="SZX337" s="59"/>
      <c r="SZY337" s="59"/>
      <c r="TAD337" s="59"/>
      <c r="TAI337" s="59"/>
      <c r="TBA337" s="322"/>
      <c r="TBB337" s="59"/>
      <c r="TBC337" s="59"/>
      <c r="TBD337" s="59"/>
      <c r="TBE337" s="59"/>
      <c r="TBF337" s="59"/>
      <c r="TBG337" s="59"/>
      <c r="TBH337" s="59"/>
      <c r="TBI337" s="59"/>
      <c r="TBJ337" s="59"/>
      <c r="TBK337" s="59"/>
      <c r="TBP337" s="59"/>
      <c r="TBU337" s="59"/>
      <c r="TCM337" s="322"/>
      <c r="TCN337" s="59"/>
      <c r="TCO337" s="59"/>
      <c r="TCP337" s="59"/>
      <c r="TCQ337" s="59"/>
      <c r="TCR337" s="59"/>
      <c r="TCS337" s="59"/>
      <c r="TCT337" s="59"/>
      <c r="TCU337" s="59"/>
      <c r="TCV337" s="59"/>
      <c r="TCW337" s="59"/>
      <c r="TDB337" s="59"/>
      <c r="TDG337" s="59"/>
      <c r="TDY337" s="322"/>
      <c r="TDZ337" s="59"/>
      <c r="TEA337" s="59"/>
      <c r="TEB337" s="59"/>
      <c r="TEC337" s="59"/>
      <c r="TED337" s="59"/>
      <c r="TEE337" s="59"/>
      <c r="TEF337" s="59"/>
      <c r="TEG337" s="59"/>
      <c r="TEH337" s="59"/>
      <c r="TEI337" s="59"/>
      <c r="TEN337" s="59"/>
      <c r="TES337" s="59"/>
      <c r="TFK337" s="322"/>
      <c r="TFL337" s="59"/>
      <c r="TFM337" s="59"/>
      <c r="TFN337" s="59"/>
      <c r="TFO337" s="59"/>
      <c r="TFP337" s="59"/>
      <c r="TFQ337" s="59"/>
      <c r="TFR337" s="59"/>
      <c r="TFS337" s="59"/>
      <c r="TFT337" s="59"/>
      <c r="TFU337" s="59"/>
      <c r="TFZ337" s="59"/>
      <c r="TGE337" s="59"/>
      <c r="TGW337" s="322"/>
      <c r="TGX337" s="59"/>
      <c r="TGY337" s="59"/>
      <c r="TGZ337" s="59"/>
      <c r="THA337" s="59"/>
      <c r="THB337" s="59"/>
      <c r="THC337" s="59"/>
      <c r="THD337" s="59"/>
      <c r="THE337" s="59"/>
      <c r="THF337" s="59"/>
      <c r="THG337" s="59"/>
      <c r="THL337" s="59"/>
      <c r="THQ337" s="59"/>
      <c r="TII337" s="322"/>
      <c r="TIJ337" s="59"/>
      <c r="TIK337" s="59"/>
      <c r="TIL337" s="59"/>
      <c r="TIM337" s="59"/>
      <c r="TIN337" s="59"/>
      <c r="TIO337" s="59"/>
      <c r="TIP337" s="59"/>
      <c r="TIQ337" s="59"/>
      <c r="TIR337" s="59"/>
      <c r="TIS337" s="59"/>
      <c r="TIX337" s="59"/>
      <c r="TJC337" s="59"/>
      <c r="TJU337" s="322"/>
      <c r="TJV337" s="59"/>
      <c r="TJW337" s="59"/>
      <c r="TJX337" s="59"/>
      <c r="TJY337" s="59"/>
      <c r="TJZ337" s="59"/>
      <c r="TKA337" s="59"/>
      <c r="TKB337" s="59"/>
      <c r="TKC337" s="59"/>
      <c r="TKD337" s="59"/>
      <c r="TKE337" s="59"/>
      <c r="TKJ337" s="59"/>
      <c r="TKO337" s="59"/>
      <c r="TLG337" s="322"/>
      <c r="TLH337" s="59"/>
      <c r="TLI337" s="59"/>
      <c r="TLJ337" s="59"/>
      <c r="TLK337" s="59"/>
      <c r="TLL337" s="59"/>
      <c r="TLM337" s="59"/>
      <c r="TLN337" s="59"/>
      <c r="TLO337" s="59"/>
      <c r="TLP337" s="59"/>
      <c r="TLQ337" s="59"/>
      <c r="TLV337" s="59"/>
      <c r="TMA337" s="59"/>
      <c r="TMS337" s="322"/>
      <c r="TMT337" s="59"/>
      <c r="TMU337" s="59"/>
      <c r="TMV337" s="59"/>
      <c r="TMW337" s="59"/>
      <c r="TMX337" s="59"/>
      <c r="TMY337" s="59"/>
      <c r="TMZ337" s="59"/>
      <c r="TNA337" s="59"/>
      <c r="TNB337" s="59"/>
      <c r="TNC337" s="59"/>
      <c r="TNH337" s="59"/>
      <c r="TNM337" s="59"/>
      <c r="TOE337" s="322"/>
      <c r="TOF337" s="59"/>
      <c r="TOG337" s="59"/>
      <c r="TOH337" s="59"/>
      <c r="TOI337" s="59"/>
      <c r="TOJ337" s="59"/>
      <c r="TOK337" s="59"/>
      <c r="TOL337" s="59"/>
      <c r="TOM337" s="59"/>
      <c r="TON337" s="59"/>
      <c r="TOO337" s="59"/>
      <c r="TOT337" s="59"/>
      <c r="TOY337" s="59"/>
      <c r="TPQ337" s="322"/>
      <c r="TPR337" s="59"/>
      <c r="TPS337" s="59"/>
      <c r="TPT337" s="59"/>
      <c r="TPU337" s="59"/>
      <c r="TPV337" s="59"/>
      <c r="TPW337" s="59"/>
      <c r="TPX337" s="59"/>
      <c r="TPY337" s="59"/>
      <c r="TPZ337" s="59"/>
      <c r="TQA337" s="59"/>
      <c r="TQF337" s="59"/>
      <c r="TQK337" s="59"/>
      <c r="TRC337" s="322"/>
      <c r="TRD337" s="59"/>
      <c r="TRE337" s="59"/>
      <c r="TRF337" s="59"/>
      <c r="TRG337" s="59"/>
      <c r="TRH337" s="59"/>
      <c r="TRI337" s="59"/>
      <c r="TRJ337" s="59"/>
      <c r="TRK337" s="59"/>
      <c r="TRL337" s="59"/>
      <c r="TRM337" s="59"/>
      <c r="TRR337" s="59"/>
      <c r="TRW337" s="59"/>
      <c r="TSO337" s="322"/>
      <c r="TSP337" s="59"/>
      <c r="TSQ337" s="59"/>
      <c r="TSR337" s="59"/>
      <c r="TSS337" s="59"/>
      <c r="TST337" s="59"/>
      <c r="TSU337" s="59"/>
      <c r="TSV337" s="59"/>
      <c r="TSW337" s="59"/>
      <c r="TSX337" s="59"/>
      <c r="TSY337" s="59"/>
      <c r="TTD337" s="59"/>
      <c r="TTI337" s="59"/>
      <c r="TUA337" s="322"/>
      <c r="TUB337" s="59"/>
      <c r="TUC337" s="59"/>
      <c r="TUD337" s="59"/>
      <c r="TUE337" s="59"/>
      <c r="TUF337" s="59"/>
      <c r="TUG337" s="59"/>
      <c r="TUH337" s="59"/>
      <c r="TUI337" s="59"/>
      <c r="TUJ337" s="59"/>
      <c r="TUK337" s="59"/>
      <c r="TUP337" s="59"/>
      <c r="TUU337" s="59"/>
      <c r="TVM337" s="322"/>
      <c r="TVN337" s="59"/>
      <c r="TVO337" s="59"/>
      <c r="TVP337" s="59"/>
      <c r="TVQ337" s="59"/>
      <c r="TVR337" s="59"/>
      <c r="TVS337" s="59"/>
      <c r="TVT337" s="59"/>
      <c r="TVU337" s="59"/>
      <c r="TVV337" s="59"/>
      <c r="TVW337" s="59"/>
      <c r="TWB337" s="59"/>
      <c r="TWG337" s="59"/>
      <c r="TWY337" s="322"/>
      <c r="TWZ337" s="59"/>
      <c r="TXA337" s="59"/>
      <c r="TXB337" s="59"/>
      <c r="TXC337" s="59"/>
      <c r="TXD337" s="59"/>
      <c r="TXE337" s="59"/>
      <c r="TXF337" s="59"/>
      <c r="TXG337" s="59"/>
      <c r="TXH337" s="59"/>
      <c r="TXI337" s="59"/>
      <c r="TXN337" s="59"/>
      <c r="TXS337" s="59"/>
      <c r="TYK337" s="322"/>
      <c r="TYL337" s="59"/>
      <c r="TYM337" s="59"/>
      <c r="TYN337" s="59"/>
      <c r="TYO337" s="59"/>
      <c r="TYP337" s="59"/>
      <c r="TYQ337" s="59"/>
      <c r="TYR337" s="59"/>
      <c r="TYS337" s="59"/>
      <c r="TYT337" s="59"/>
      <c r="TYU337" s="59"/>
      <c r="TYZ337" s="59"/>
      <c r="TZE337" s="59"/>
      <c r="TZW337" s="322"/>
      <c r="TZX337" s="59"/>
      <c r="TZY337" s="59"/>
      <c r="TZZ337" s="59"/>
      <c r="UAA337" s="59"/>
      <c r="UAB337" s="59"/>
      <c r="UAC337" s="59"/>
      <c r="UAD337" s="59"/>
      <c r="UAE337" s="59"/>
      <c r="UAF337" s="59"/>
      <c r="UAG337" s="59"/>
      <c r="UAL337" s="59"/>
      <c r="UAQ337" s="59"/>
      <c r="UBI337" s="322"/>
      <c r="UBJ337" s="59"/>
      <c r="UBK337" s="59"/>
      <c r="UBL337" s="59"/>
      <c r="UBM337" s="59"/>
      <c r="UBN337" s="59"/>
      <c r="UBO337" s="59"/>
      <c r="UBP337" s="59"/>
      <c r="UBQ337" s="59"/>
      <c r="UBR337" s="59"/>
      <c r="UBS337" s="59"/>
      <c r="UBX337" s="59"/>
      <c r="UCC337" s="59"/>
      <c r="UCU337" s="322"/>
      <c r="UCV337" s="59"/>
      <c r="UCW337" s="59"/>
      <c r="UCX337" s="59"/>
      <c r="UCY337" s="59"/>
      <c r="UCZ337" s="59"/>
      <c r="UDA337" s="59"/>
      <c r="UDB337" s="59"/>
      <c r="UDC337" s="59"/>
      <c r="UDD337" s="59"/>
      <c r="UDE337" s="59"/>
      <c r="UDJ337" s="59"/>
      <c r="UDO337" s="59"/>
      <c r="UEG337" s="322"/>
      <c r="UEH337" s="59"/>
      <c r="UEI337" s="59"/>
      <c r="UEJ337" s="59"/>
      <c r="UEK337" s="59"/>
      <c r="UEL337" s="59"/>
      <c r="UEM337" s="59"/>
      <c r="UEN337" s="59"/>
      <c r="UEO337" s="59"/>
      <c r="UEP337" s="59"/>
      <c r="UEQ337" s="59"/>
      <c r="UEV337" s="59"/>
      <c r="UFA337" s="59"/>
      <c r="UFS337" s="322"/>
      <c r="UFT337" s="59"/>
      <c r="UFU337" s="59"/>
      <c r="UFV337" s="59"/>
      <c r="UFW337" s="59"/>
      <c r="UFX337" s="59"/>
      <c r="UFY337" s="59"/>
      <c r="UFZ337" s="59"/>
      <c r="UGA337" s="59"/>
      <c r="UGB337" s="59"/>
      <c r="UGC337" s="59"/>
      <c r="UGH337" s="59"/>
      <c r="UGM337" s="59"/>
      <c r="UHE337" s="322"/>
      <c r="UHF337" s="59"/>
      <c r="UHG337" s="59"/>
      <c r="UHH337" s="59"/>
      <c r="UHI337" s="59"/>
      <c r="UHJ337" s="59"/>
      <c r="UHK337" s="59"/>
      <c r="UHL337" s="59"/>
      <c r="UHM337" s="59"/>
      <c r="UHN337" s="59"/>
      <c r="UHO337" s="59"/>
      <c r="UHT337" s="59"/>
      <c r="UHY337" s="59"/>
      <c r="UIQ337" s="322"/>
      <c r="UIR337" s="59"/>
      <c r="UIS337" s="59"/>
      <c r="UIT337" s="59"/>
      <c r="UIU337" s="59"/>
      <c r="UIV337" s="59"/>
      <c r="UIW337" s="59"/>
      <c r="UIX337" s="59"/>
      <c r="UIY337" s="59"/>
      <c r="UIZ337" s="59"/>
      <c r="UJA337" s="59"/>
      <c r="UJF337" s="59"/>
      <c r="UJK337" s="59"/>
      <c r="UKC337" s="322"/>
      <c r="UKD337" s="59"/>
      <c r="UKE337" s="59"/>
      <c r="UKF337" s="59"/>
      <c r="UKG337" s="59"/>
      <c r="UKH337" s="59"/>
      <c r="UKI337" s="59"/>
      <c r="UKJ337" s="59"/>
      <c r="UKK337" s="59"/>
      <c r="UKL337" s="59"/>
      <c r="UKM337" s="59"/>
      <c r="UKR337" s="59"/>
      <c r="UKW337" s="59"/>
      <c r="ULO337" s="322"/>
      <c r="ULP337" s="59"/>
      <c r="ULQ337" s="59"/>
      <c r="ULR337" s="59"/>
      <c r="ULS337" s="59"/>
      <c r="ULT337" s="59"/>
      <c r="ULU337" s="59"/>
      <c r="ULV337" s="59"/>
      <c r="ULW337" s="59"/>
      <c r="ULX337" s="59"/>
      <c r="ULY337" s="59"/>
      <c r="UMD337" s="59"/>
      <c r="UMI337" s="59"/>
      <c r="UNA337" s="322"/>
      <c r="UNB337" s="59"/>
      <c r="UNC337" s="59"/>
      <c r="UND337" s="59"/>
      <c r="UNE337" s="59"/>
      <c r="UNF337" s="59"/>
      <c r="UNG337" s="59"/>
      <c r="UNH337" s="59"/>
      <c r="UNI337" s="59"/>
      <c r="UNJ337" s="59"/>
      <c r="UNK337" s="59"/>
      <c r="UNP337" s="59"/>
      <c r="UNU337" s="59"/>
      <c r="UOM337" s="322"/>
      <c r="UON337" s="59"/>
      <c r="UOO337" s="59"/>
      <c r="UOP337" s="59"/>
      <c r="UOQ337" s="59"/>
      <c r="UOR337" s="59"/>
      <c r="UOS337" s="59"/>
      <c r="UOT337" s="59"/>
      <c r="UOU337" s="59"/>
      <c r="UOV337" s="59"/>
      <c r="UOW337" s="59"/>
      <c r="UPB337" s="59"/>
      <c r="UPG337" s="59"/>
      <c r="UPY337" s="322"/>
      <c r="UPZ337" s="59"/>
      <c r="UQA337" s="59"/>
      <c r="UQB337" s="59"/>
      <c r="UQC337" s="59"/>
      <c r="UQD337" s="59"/>
      <c r="UQE337" s="59"/>
      <c r="UQF337" s="59"/>
      <c r="UQG337" s="59"/>
      <c r="UQH337" s="59"/>
      <c r="UQI337" s="59"/>
      <c r="UQN337" s="59"/>
      <c r="UQS337" s="59"/>
      <c r="URK337" s="322"/>
      <c r="URL337" s="59"/>
      <c r="URM337" s="59"/>
      <c r="URN337" s="59"/>
      <c r="URO337" s="59"/>
      <c r="URP337" s="59"/>
      <c r="URQ337" s="59"/>
      <c r="URR337" s="59"/>
      <c r="URS337" s="59"/>
      <c r="URT337" s="59"/>
      <c r="URU337" s="59"/>
      <c r="URZ337" s="59"/>
      <c r="USE337" s="59"/>
      <c r="USW337" s="322"/>
      <c r="USX337" s="59"/>
      <c r="USY337" s="59"/>
      <c r="USZ337" s="59"/>
      <c r="UTA337" s="59"/>
      <c r="UTB337" s="59"/>
      <c r="UTC337" s="59"/>
      <c r="UTD337" s="59"/>
      <c r="UTE337" s="59"/>
      <c r="UTF337" s="59"/>
      <c r="UTG337" s="59"/>
      <c r="UTL337" s="59"/>
      <c r="UTQ337" s="59"/>
      <c r="UUI337" s="322"/>
      <c r="UUJ337" s="59"/>
      <c r="UUK337" s="59"/>
      <c r="UUL337" s="59"/>
      <c r="UUM337" s="59"/>
      <c r="UUN337" s="59"/>
      <c r="UUO337" s="59"/>
      <c r="UUP337" s="59"/>
      <c r="UUQ337" s="59"/>
      <c r="UUR337" s="59"/>
      <c r="UUS337" s="59"/>
      <c r="UUX337" s="59"/>
      <c r="UVC337" s="59"/>
      <c r="UVU337" s="322"/>
      <c r="UVV337" s="59"/>
      <c r="UVW337" s="59"/>
      <c r="UVX337" s="59"/>
      <c r="UVY337" s="59"/>
      <c r="UVZ337" s="59"/>
      <c r="UWA337" s="59"/>
      <c r="UWB337" s="59"/>
      <c r="UWC337" s="59"/>
      <c r="UWD337" s="59"/>
      <c r="UWE337" s="59"/>
      <c r="UWJ337" s="59"/>
      <c r="UWO337" s="59"/>
      <c r="UXG337" s="322"/>
      <c r="UXH337" s="59"/>
      <c r="UXI337" s="59"/>
      <c r="UXJ337" s="59"/>
      <c r="UXK337" s="59"/>
      <c r="UXL337" s="59"/>
      <c r="UXM337" s="59"/>
      <c r="UXN337" s="59"/>
      <c r="UXO337" s="59"/>
      <c r="UXP337" s="59"/>
      <c r="UXQ337" s="59"/>
      <c r="UXV337" s="59"/>
      <c r="UYA337" s="59"/>
      <c r="UYS337" s="322"/>
      <c r="UYT337" s="59"/>
      <c r="UYU337" s="59"/>
      <c r="UYV337" s="59"/>
      <c r="UYW337" s="59"/>
      <c r="UYX337" s="59"/>
      <c r="UYY337" s="59"/>
      <c r="UYZ337" s="59"/>
      <c r="UZA337" s="59"/>
      <c r="UZB337" s="59"/>
      <c r="UZC337" s="59"/>
      <c r="UZH337" s="59"/>
      <c r="UZM337" s="59"/>
      <c r="VAE337" s="322"/>
      <c r="VAF337" s="59"/>
      <c r="VAG337" s="59"/>
      <c r="VAH337" s="59"/>
      <c r="VAI337" s="59"/>
      <c r="VAJ337" s="59"/>
      <c r="VAK337" s="59"/>
      <c r="VAL337" s="59"/>
      <c r="VAM337" s="59"/>
      <c r="VAN337" s="59"/>
      <c r="VAO337" s="59"/>
      <c r="VAT337" s="59"/>
      <c r="VAY337" s="59"/>
      <c r="VBQ337" s="322"/>
      <c r="VBR337" s="59"/>
      <c r="VBS337" s="59"/>
      <c r="VBT337" s="59"/>
      <c r="VBU337" s="59"/>
      <c r="VBV337" s="59"/>
      <c r="VBW337" s="59"/>
      <c r="VBX337" s="59"/>
      <c r="VBY337" s="59"/>
      <c r="VBZ337" s="59"/>
      <c r="VCA337" s="59"/>
      <c r="VCF337" s="59"/>
      <c r="VCK337" s="59"/>
      <c r="VDC337" s="322"/>
      <c r="VDD337" s="59"/>
      <c r="VDE337" s="59"/>
      <c r="VDF337" s="59"/>
      <c r="VDG337" s="59"/>
      <c r="VDH337" s="59"/>
      <c r="VDI337" s="59"/>
      <c r="VDJ337" s="59"/>
      <c r="VDK337" s="59"/>
      <c r="VDL337" s="59"/>
      <c r="VDM337" s="59"/>
      <c r="VDR337" s="59"/>
      <c r="VDW337" s="59"/>
      <c r="VEO337" s="322"/>
      <c r="VEP337" s="59"/>
      <c r="VEQ337" s="59"/>
      <c r="VER337" s="59"/>
      <c r="VES337" s="59"/>
      <c r="VET337" s="59"/>
      <c r="VEU337" s="59"/>
      <c r="VEV337" s="59"/>
      <c r="VEW337" s="59"/>
      <c r="VEX337" s="59"/>
      <c r="VEY337" s="59"/>
      <c r="VFD337" s="59"/>
      <c r="VFI337" s="59"/>
      <c r="VGA337" s="322"/>
      <c r="VGB337" s="59"/>
      <c r="VGC337" s="59"/>
      <c r="VGD337" s="59"/>
      <c r="VGE337" s="59"/>
      <c r="VGF337" s="59"/>
      <c r="VGG337" s="59"/>
      <c r="VGH337" s="59"/>
      <c r="VGI337" s="59"/>
      <c r="VGJ337" s="59"/>
      <c r="VGK337" s="59"/>
      <c r="VGP337" s="59"/>
      <c r="VGU337" s="59"/>
      <c r="VHM337" s="322"/>
      <c r="VHN337" s="59"/>
      <c r="VHO337" s="59"/>
      <c r="VHP337" s="59"/>
      <c r="VHQ337" s="59"/>
      <c r="VHR337" s="59"/>
      <c r="VHS337" s="59"/>
      <c r="VHT337" s="59"/>
      <c r="VHU337" s="59"/>
      <c r="VHV337" s="59"/>
      <c r="VHW337" s="59"/>
      <c r="VIB337" s="59"/>
      <c r="VIG337" s="59"/>
      <c r="VIY337" s="322"/>
      <c r="VIZ337" s="59"/>
      <c r="VJA337" s="59"/>
      <c r="VJB337" s="59"/>
      <c r="VJC337" s="59"/>
      <c r="VJD337" s="59"/>
      <c r="VJE337" s="59"/>
      <c r="VJF337" s="59"/>
      <c r="VJG337" s="59"/>
      <c r="VJH337" s="59"/>
      <c r="VJI337" s="59"/>
      <c r="VJN337" s="59"/>
      <c r="VJS337" s="59"/>
      <c r="VKK337" s="322"/>
      <c r="VKL337" s="59"/>
      <c r="VKM337" s="59"/>
      <c r="VKN337" s="59"/>
      <c r="VKO337" s="59"/>
      <c r="VKP337" s="59"/>
      <c r="VKQ337" s="59"/>
      <c r="VKR337" s="59"/>
      <c r="VKS337" s="59"/>
      <c r="VKT337" s="59"/>
      <c r="VKU337" s="59"/>
      <c r="VKZ337" s="59"/>
      <c r="VLE337" s="59"/>
      <c r="VLW337" s="322"/>
      <c r="VLX337" s="59"/>
      <c r="VLY337" s="59"/>
      <c r="VLZ337" s="59"/>
      <c r="VMA337" s="59"/>
      <c r="VMB337" s="59"/>
      <c r="VMC337" s="59"/>
      <c r="VMD337" s="59"/>
      <c r="VME337" s="59"/>
      <c r="VMF337" s="59"/>
      <c r="VMG337" s="59"/>
      <c r="VML337" s="59"/>
      <c r="VMQ337" s="59"/>
      <c r="VNI337" s="322"/>
      <c r="VNJ337" s="59"/>
      <c r="VNK337" s="59"/>
      <c r="VNL337" s="59"/>
      <c r="VNM337" s="59"/>
      <c r="VNN337" s="59"/>
      <c r="VNO337" s="59"/>
      <c r="VNP337" s="59"/>
      <c r="VNQ337" s="59"/>
      <c r="VNR337" s="59"/>
      <c r="VNS337" s="59"/>
      <c r="VNX337" s="59"/>
      <c r="VOC337" s="59"/>
      <c r="VOU337" s="322"/>
      <c r="VOV337" s="59"/>
      <c r="VOW337" s="59"/>
      <c r="VOX337" s="59"/>
      <c r="VOY337" s="59"/>
      <c r="VOZ337" s="59"/>
      <c r="VPA337" s="59"/>
      <c r="VPB337" s="59"/>
      <c r="VPC337" s="59"/>
      <c r="VPD337" s="59"/>
      <c r="VPE337" s="59"/>
      <c r="VPJ337" s="59"/>
      <c r="VPO337" s="59"/>
      <c r="VQG337" s="322"/>
      <c r="VQH337" s="59"/>
      <c r="VQI337" s="59"/>
      <c r="VQJ337" s="59"/>
      <c r="VQK337" s="59"/>
      <c r="VQL337" s="59"/>
      <c r="VQM337" s="59"/>
      <c r="VQN337" s="59"/>
      <c r="VQO337" s="59"/>
      <c r="VQP337" s="59"/>
      <c r="VQQ337" s="59"/>
      <c r="VQV337" s="59"/>
      <c r="VRA337" s="59"/>
      <c r="VRS337" s="322"/>
      <c r="VRT337" s="59"/>
      <c r="VRU337" s="59"/>
      <c r="VRV337" s="59"/>
      <c r="VRW337" s="59"/>
      <c r="VRX337" s="59"/>
      <c r="VRY337" s="59"/>
      <c r="VRZ337" s="59"/>
      <c r="VSA337" s="59"/>
      <c r="VSB337" s="59"/>
      <c r="VSC337" s="59"/>
      <c r="VSH337" s="59"/>
      <c r="VSM337" s="59"/>
      <c r="VTE337" s="322"/>
      <c r="VTF337" s="59"/>
      <c r="VTG337" s="59"/>
      <c r="VTH337" s="59"/>
      <c r="VTI337" s="59"/>
      <c r="VTJ337" s="59"/>
      <c r="VTK337" s="59"/>
      <c r="VTL337" s="59"/>
      <c r="VTM337" s="59"/>
      <c r="VTN337" s="59"/>
      <c r="VTO337" s="59"/>
      <c r="VTT337" s="59"/>
      <c r="VTY337" s="59"/>
      <c r="VUQ337" s="322"/>
      <c r="VUR337" s="59"/>
      <c r="VUS337" s="59"/>
      <c r="VUT337" s="59"/>
      <c r="VUU337" s="59"/>
      <c r="VUV337" s="59"/>
      <c r="VUW337" s="59"/>
      <c r="VUX337" s="59"/>
      <c r="VUY337" s="59"/>
      <c r="VUZ337" s="59"/>
      <c r="VVA337" s="59"/>
      <c r="VVF337" s="59"/>
      <c r="VVK337" s="59"/>
      <c r="VWC337" s="322"/>
      <c r="VWD337" s="59"/>
      <c r="VWE337" s="59"/>
      <c r="VWF337" s="59"/>
      <c r="VWG337" s="59"/>
      <c r="VWH337" s="59"/>
      <c r="VWI337" s="59"/>
      <c r="VWJ337" s="59"/>
      <c r="VWK337" s="59"/>
      <c r="VWL337" s="59"/>
      <c r="VWM337" s="59"/>
      <c r="VWR337" s="59"/>
      <c r="VWW337" s="59"/>
      <c r="VXO337" s="322"/>
      <c r="VXP337" s="59"/>
      <c r="VXQ337" s="59"/>
      <c r="VXR337" s="59"/>
      <c r="VXS337" s="59"/>
      <c r="VXT337" s="59"/>
      <c r="VXU337" s="59"/>
      <c r="VXV337" s="59"/>
      <c r="VXW337" s="59"/>
      <c r="VXX337" s="59"/>
      <c r="VXY337" s="59"/>
      <c r="VYD337" s="59"/>
      <c r="VYI337" s="59"/>
      <c r="VZA337" s="322"/>
      <c r="VZB337" s="59"/>
      <c r="VZC337" s="59"/>
      <c r="VZD337" s="59"/>
      <c r="VZE337" s="59"/>
      <c r="VZF337" s="59"/>
      <c r="VZG337" s="59"/>
      <c r="VZH337" s="59"/>
      <c r="VZI337" s="59"/>
      <c r="VZJ337" s="59"/>
      <c r="VZK337" s="59"/>
      <c r="VZP337" s="59"/>
      <c r="VZU337" s="59"/>
      <c r="WAM337" s="322"/>
      <c r="WAN337" s="59"/>
      <c r="WAO337" s="59"/>
      <c r="WAP337" s="59"/>
      <c r="WAQ337" s="59"/>
      <c r="WAR337" s="59"/>
      <c r="WAS337" s="59"/>
      <c r="WAT337" s="59"/>
      <c r="WAU337" s="59"/>
      <c r="WAV337" s="59"/>
      <c r="WAW337" s="59"/>
      <c r="WBB337" s="59"/>
      <c r="WBG337" s="59"/>
      <c r="WBY337" s="322"/>
      <c r="WBZ337" s="59"/>
      <c r="WCA337" s="59"/>
      <c r="WCB337" s="59"/>
      <c r="WCC337" s="59"/>
      <c r="WCD337" s="59"/>
      <c r="WCE337" s="59"/>
      <c r="WCF337" s="59"/>
      <c r="WCG337" s="59"/>
      <c r="WCH337" s="59"/>
      <c r="WCI337" s="59"/>
      <c r="WCN337" s="59"/>
      <c r="WCS337" s="59"/>
      <c r="WDK337" s="322"/>
      <c r="WDL337" s="59"/>
      <c r="WDM337" s="59"/>
      <c r="WDN337" s="59"/>
      <c r="WDO337" s="59"/>
      <c r="WDP337" s="59"/>
      <c r="WDQ337" s="59"/>
      <c r="WDR337" s="59"/>
      <c r="WDS337" s="59"/>
      <c r="WDT337" s="59"/>
      <c r="WDU337" s="59"/>
      <c r="WDZ337" s="59"/>
      <c r="WEE337" s="59"/>
      <c r="WEW337" s="322"/>
      <c r="WEX337" s="59"/>
      <c r="WEY337" s="59"/>
      <c r="WEZ337" s="59"/>
      <c r="WFA337" s="59"/>
      <c r="WFB337" s="59"/>
      <c r="WFC337" s="59"/>
      <c r="WFD337" s="59"/>
      <c r="WFE337" s="59"/>
      <c r="WFF337" s="59"/>
      <c r="WFG337" s="59"/>
      <c r="WFL337" s="59"/>
      <c r="WFQ337" s="59"/>
      <c r="WGI337" s="322"/>
      <c r="WGJ337" s="59"/>
      <c r="WGK337" s="59"/>
      <c r="WGL337" s="59"/>
      <c r="WGM337" s="59"/>
      <c r="WGN337" s="59"/>
      <c r="WGO337" s="59"/>
      <c r="WGP337" s="59"/>
      <c r="WGQ337" s="59"/>
      <c r="WGR337" s="59"/>
      <c r="WGS337" s="59"/>
      <c r="WGX337" s="59"/>
      <c r="WHC337" s="59"/>
      <c r="WHU337" s="322"/>
      <c r="WHV337" s="59"/>
      <c r="WHW337" s="59"/>
      <c r="WHX337" s="59"/>
      <c r="WHY337" s="59"/>
      <c r="WHZ337" s="59"/>
      <c r="WIA337" s="59"/>
      <c r="WIB337" s="59"/>
      <c r="WIC337" s="59"/>
      <c r="WID337" s="59"/>
      <c r="WIE337" s="59"/>
      <c r="WIJ337" s="59"/>
      <c r="WIO337" s="59"/>
      <c r="WJG337" s="322"/>
      <c r="WJH337" s="59"/>
      <c r="WJI337" s="59"/>
      <c r="WJJ337" s="59"/>
      <c r="WJK337" s="59"/>
      <c r="WJL337" s="59"/>
      <c r="WJM337" s="59"/>
      <c r="WJN337" s="59"/>
      <c r="WJO337" s="59"/>
      <c r="WJP337" s="59"/>
      <c r="WJQ337" s="59"/>
      <c r="WJV337" s="59"/>
      <c r="WKA337" s="59"/>
      <c r="WKS337" s="322"/>
      <c r="WKT337" s="59"/>
      <c r="WKU337" s="59"/>
      <c r="WKV337" s="59"/>
      <c r="WKW337" s="59"/>
      <c r="WKX337" s="59"/>
      <c r="WKY337" s="59"/>
      <c r="WKZ337" s="59"/>
      <c r="WLA337" s="59"/>
      <c r="WLB337" s="59"/>
      <c r="WLC337" s="59"/>
      <c r="WLH337" s="59"/>
      <c r="WLM337" s="59"/>
      <c r="WME337" s="322"/>
      <c r="WMF337" s="59"/>
      <c r="WMG337" s="59"/>
      <c r="WMH337" s="59"/>
      <c r="WMI337" s="59"/>
      <c r="WMJ337" s="59"/>
      <c r="WMK337" s="59"/>
      <c r="WML337" s="59"/>
      <c r="WMM337" s="59"/>
      <c r="WMN337" s="59"/>
      <c r="WMO337" s="59"/>
      <c r="WMT337" s="59"/>
      <c r="WMY337" s="59"/>
      <c r="WNQ337" s="322"/>
      <c r="WNR337" s="59"/>
      <c r="WNS337" s="59"/>
      <c r="WNT337" s="59"/>
      <c r="WNU337" s="59"/>
      <c r="WNV337" s="59"/>
      <c r="WNW337" s="59"/>
      <c r="WNX337" s="59"/>
      <c r="WNY337" s="59"/>
      <c r="WNZ337" s="59"/>
      <c r="WOA337" s="59"/>
      <c r="WOF337" s="59"/>
      <c r="WOK337" s="59"/>
      <c r="WPC337" s="322"/>
      <c r="WPD337" s="59"/>
      <c r="WPE337" s="59"/>
      <c r="WPF337" s="59"/>
      <c r="WPG337" s="59"/>
      <c r="WPH337" s="59"/>
      <c r="WPI337" s="59"/>
      <c r="WPJ337" s="59"/>
      <c r="WPK337" s="59"/>
      <c r="WPL337" s="59"/>
      <c r="WPM337" s="59"/>
      <c r="WPR337" s="59"/>
      <c r="WPW337" s="59"/>
      <c r="WQO337" s="322"/>
      <c r="WQP337" s="59"/>
      <c r="WQQ337" s="59"/>
      <c r="WQR337" s="59"/>
      <c r="WQS337" s="59"/>
      <c r="WQT337" s="59"/>
      <c r="WQU337" s="59"/>
      <c r="WQV337" s="59"/>
      <c r="WQW337" s="59"/>
      <c r="WQX337" s="59"/>
      <c r="WQY337" s="59"/>
      <c r="WRD337" s="59"/>
      <c r="WRI337" s="59"/>
      <c r="WSA337" s="322"/>
      <c r="WSB337" s="59"/>
      <c r="WSC337" s="59"/>
      <c r="WSD337" s="59"/>
      <c r="WSE337" s="59"/>
      <c r="WSF337" s="59"/>
      <c r="WSG337" s="59"/>
      <c r="WSH337" s="59"/>
      <c r="WSI337" s="59"/>
      <c r="WSJ337" s="59"/>
      <c r="WSK337" s="59"/>
      <c r="WSP337" s="59"/>
      <c r="WSU337" s="59"/>
      <c r="WTM337" s="322"/>
      <c r="WTN337" s="59"/>
      <c r="WTO337" s="59"/>
      <c r="WTP337" s="59"/>
      <c r="WTQ337" s="59"/>
      <c r="WTR337" s="59"/>
      <c r="WTS337" s="59"/>
      <c r="WTT337" s="59"/>
      <c r="WTU337" s="59"/>
      <c r="WTV337" s="59"/>
      <c r="WTW337" s="59"/>
      <c r="WUB337" s="59"/>
      <c r="WUG337" s="59"/>
      <c r="WUY337" s="322"/>
      <c r="WUZ337" s="59"/>
      <c r="WVA337" s="59"/>
      <c r="WVB337" s="59"/>
      <c r="WVC337" s="59"/>
      <c r="WVD337" s="59"/>
      <c r="WVE337" s="59"/>
      <c r="WVF337" s="59"/>
      <c r="WVG337" s="59"/>
      <c r="WVH337" s="59"/>
      <c r="WVI337" s="59"/>
      <c r="WVN337" s="59"/>
      <c r="WVS337" s="59"/>
      <c r="WWK337" s="322"/>
      <c r="WWL337" s="59"/>
      <c r="WWM337" s="59"/>
      <c r="WWN337" s="59"/>
      <c r="WWO337" s="59"/>
      <c r="WWP337" s="59"/>
      <c r="WWQ337" s="59"/>
      <c r="WWR337" s="59"/>
      <c r="WWS337" s="59"/>
      <c r="WWT337" s="59"/>
      <c r="WWU337" s="59"/>
      <c r="WWZ337" s="59"/>
      <c r="WXE337" s="59"/>
      <c r="WXW337" s="322"/>
      <c r="WXX337" s="59"/>
      <c r="WXY337" s="59"/>
      <c r="WXZ337" s="59"/>
      <c r="WYA337" s="59"/>
      <c r="WYB337" s="59"/>
      <c r="WYC337" s="59"/>
      <c r="WYD337" s="59"/>
      <c r="WYE337" s="59"/>
      <c r="WYF337" s="59"/>
      <c r="WYG337" s="59"/>
      <c r="WYL337" s="59"/>
      <c r="WYQ337" s="59"/>
      <c r="WZI337" s="322"/>
      <c r="WZJ337" s="59"/>
      <c r="WZK337" s="59"/>
      <c r="WZL337" s="59"/>
      <c r="WZM337" s="59"/>
      <c r="WZN337" s="59"/>
      <c r="WZO337" s="59"/>
      <c r="WZP337" s="59"/>
      <c r="WZQ337" s="59"/>
      <c r="WZR337" s="59"/>
      <c r="WZS337" s="59"/>
      <c r="WZX337" s="59"/>
      <c r="XAC337" s="59"/>
      <c r="XAU337" s="322"/>
      <c r="XAV337" s="59"/>
      <c r="XAW337" s="59"/>
      <c r="XAX337" s="59"/>
      <c r="XAY337" s="59"/>
      <c r="XAZ337" s="59"/>
      <c r="XBA337" s="59"/>
      <c r="XBB337" s="59"/>
      <c r="XBC337" s="59"/>
      <c r="XBD337" s="59"/>
      <c r="XBE337" s="59"/>
      <c r="XBJ337" s="59"/>
      <c r="XBO337" s="59"/>
      <c r="XCG337" s="322"/>
      <c r="XCH337" s="59"/>
      <c r="XCI337" s="59"/>
      <c r="XCJ337" s="59"/>
      <c r="XCK337" s="59"/>
      <c r="XCL337" s="59"/>
      <c r="XCM337" s="59"/>
      <c r="XCN337" s="59"/>
      <c r="XCO337" s="59"/>
      <c r="XCP337" s="59"/>
      <c r="XCQ337" s="59"/>
      <c r="XCV337" s="59"/>
      <c r="XDA337" s="59"/>
      <c r="XDS337" s="322"/>
      <c r="XDT337" s="59"/>
      <c r="XDU337" s="59"/>
      <c r="XDV337" s="59"/>
      <c r="XDW337" s="59"/>
      <c r="XDX337" s="59"/>
      <c r="XDY337" s="59"/>
      <c r="XDZ337" s="59"/>
      <c r="XEA337" s="59"/>
      <c r="XEB337" s="59"/>
      <c r="XEC337" s="59"/>
      <c r="XEH337" s="59"/>
      <c r="XEM337" s="59"/>
    </row>
    <row r="338" spans="1:1015 1033:2041 2059:3067 3085:4093 4111:5119 5137:6140 6145:7166 7171:8192 8197:9213 9218:10239 10244:16367">
      <c r="A338" s="21"/>
      <c r="B338" s="334"/>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10"/>
      <c r="AT338" s="131"/>
      <c r="AU338" s="131"/>
      <c r="AV338" s="131"/>
      <c r="AW338" s="131"/>
      <c r="AX338" s="131"/>
      <c r="AY338" s="131"/>
      <c r="AZ338" s="131"/>
      <c r="BA338" s="131"/>
      <c r="BB338" s="131"/>
      <c r="BC338" s="131"/>
      <c r="BD338" s="131"/>
      <c r="BE338" s="410"/>
      <c r="BG338" s="348"/>
      <c r="BH338" s="348"/>
      <c r="BI338" s="348"/>
      <c r="BJ338" s="126"/>
      <c r="BK338" s="224"/>
    </row>
    <row r="339" spans="1:1015 1033:2041 2059:3067 3085:4093 4111:5119 5137:6140 6145:7166 7171:8192 8197:9213 9218:10239 10244:16367">
      <c r="A339" s="21" t="s">
        <v>357</v>
      </c>
      <c r="B339" s="335" t="s">
        <v>26</v>
      </c>
      <c r="C339" s="60">
        <v>189</v>
      </c>
      <c r="D339" s="60">
        <v>192</v>
      </c>
      <c r="E339" s="60">
        <v>183</v>
      </c>
      <c r="F339" s="60">
        <v>185</v>
      </c>
      <c r="G339" s="61">
        <f t="shared" ref="G339:G352" si="117">SUM(C339:F339)</f>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7">
        <v>311.66854425554891</v>
      </c>
      <c r="AR339" s="139">
        <v>339.35013516751599</v>
      </c>
      <c r="AS339" s="287">
        <f t="shared" ref="AS339:AS352" si="118">AU339-AM339-AO339-AQ339</f>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s="139">
        <v>517.32023670489798</v>
      </c>
      <c r="BC339" s="139">
        <v>522.69889577977904</v>
      </c>
      <c r="BD339" s="139">
        <v>534.95715574935298</v>
      </c>
      <c r="BE339" s="61">
        <v>2083.0811671080801</v>
      </c>
      <c r="BG339" s="165">
        <f t="shared" ref="BG339:BG352" si="119">IF(ISERROR($BD339/AY339),"ns",IF($BD339/AY339&gt;200%,"x"&amp;(ROUND($BD339/AY339,1)),IF($BD339/AY339&lt;0,"ns",$BD339/AY339-1)))</f>
        <v>0.12688319271750359</v>
      </c>
      <c r="BH339" s="165"/>
      <c r="BI339" s="165">
        <f t="shared" ref="BI339:BI352" si="120">IF(ISERROR($BE339/AZ339),"ns",IF($BE339/AZ339&gt;200%,"x"&amp;(ROUND($BE339/AZ339,1)),IF($BE339/AZ339&lt;0,"ns",$BE339/AZ339-1)))</f>
        <v>0.24150282898632258</v>
      </c>
      <c r="BJ339" s="126"/>
      <c r="BK339" s="224" t="b">
        <f t="shared" ref="BK339:BK352" si="121">ROUND(BE339,1)=ROUND((BA339+BB339+BC339+BD339),1)</f>
        <v>1</v>
      </c>
    </row>
    <row r="340" spans="1:1015 1033:2041 2059:3067 3085:4093 4111:5119 5137:6140 6145:7166 7171:8192 8197:9213 9218:10239 10244:16367">
      <c r="A340" s="21" t="s">
        <v>358</v>
      </c>
      <c r="B340" s="336" t="s">
        <v>28</v>
      </c>
      <c r="C340" s="97">
        <v>-162</v>
      </c>
      <c r="D340" s="97">
        <v>-145</v>
      </c>
      <c r="E340" s="97">
        <v>-143</v>
      </c>
      <c r="F340" s="97">
        <v>-144</v>
      </c>
      <c r="G340" s="102">
        <f t="shared" si="117"/>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-202.00497997720402</v>
      </c>
      <c r="AA340" s="92">
        <v>-726.75287905224297</v>
      </c>
      <c r="AB340" s="91">
        <v>-233.227856060829</v>
      </c>
      <c r="AC340" s="91">
        <v>-214.34882110329102</v>
      </c>
      <c r="AD340" s="91">
        <v>-217.34194535801799</v>
      </c>
      <c r="AE340" s="91">
        <v>-217.90230884118199</v>
      </c>
      <c r="AF340" s="92">
        <v>-882.82093136332105</v>
      </c>
      <c r="AG340" s="91">
        <v>-254.29709883594398</v>
      </c>
      <c r="AH340" s="91">
        <v>-217.20603760075801</v>
      </c>
      <c r="AI340" s="91">
        <v>-215.25832427358202</v>
      </c>
      <c r="AJ340" s="91">
        <v>-232.03032355559472</v>
      </c>
      <c r="AK340" s="92">
        <v>-918.79178426587873</v>
      </c>
      <c r="AL340" s="91">
        <v>-282.92675742044202</v>
      </c>
      <c r="AM340" s="91">
        <v>-282.92675742044202</v>
      </c>
      <c r="AN340" s="91">
        <v>-221.42049588167899</v>
      </c>
      <c r="AO340" s="91">
        <v>-221.42049588167831</v>
      </c>
      <c r="AP340" s="91">
        <v>-213.86736380447601</v>
      </c>
      <c r="AQ340" s="352">
        <v>-213.86736380447604</v>
      </c>
      <c r="AR340" s="91">
        <v>-221.58888175614899</v>
      </c>
      <c r="AS340" s="414">
        <f t="shared" si="118"/>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-354.76487987822202</v>
      </c>
      <c r="BB340" s="91">
        <v>-340.73067166170102</v>
      </c>
      <c r="BC340" s="91">
        <v>-349.84137033483103</v>
      </c>
      <c r="BD340" s="91">
        <v>-369.31160024790597</v>
      </c>
      <c r="BE340" s="519">
        <v>-1414.6485221226601</v>
      </c>
      <c r="BG340" s="165">
        <f t="shared" si="119"/>
        <v>2.4734249105108574E-2</v>
      </c>
      <c r="BH340" s="165"/>
      <c r="BI340" s="165">
        <f t="shared" si="120"/>
        <v>0.17585676547084494</v>
      </c>
      <c r="BJ340" s="126"/>
      <c r="BK340" s="224" t="b">
        <f t="shared" si="121"/>
        <v>1</v>
      </c>
    </row>
    <row r="341" spans="1:1015 1033:2041 2059:3067 3085:4093 4111:5119 5137:6140 6145:7166 7171:8192 8197:9213 9218:10239 10244:16367">
      <c r="A341" s="93" t="s">
        <v>359</v>
      </c>
      <c r="B341" s="337"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3">
        <v>0</v>
      </c>
      <c r="AR341" s="95">
        <v>0</v>
      </c>
      <c r="AS341" s="353">
        <f t="shared" si="118"/>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s="95">
        <v>0</v>
      </c>
      <c r="BE341" s="96">
        <v>0</v>
      </c>
      <c r="BG341" s="165" t="str">
        <f t="shared" si="119"/>
        <v>ns</v>
      </c>
      <c r="BH341" s="165"/>
      <c r="BI341" s="165">
        <f t="shared" si="120"/>
        <v>-1</v>
      </c>
      <c r="BJ341" s="126"/>
      <c r="BK341" s="224" t="b">
        <f t="shared" si="121"/>
        <v>1</v>
      </c>
    </row>
    <row r="342" spans="1:1015 1033:2041 2059:3067 3085:4093 4111:5119 5137:6140 6145:7166 7171:8192 8197:9213 9218:10239 10244:16367">
      <c r="A342" s="21" t="s">
        <v>360</v>
      </c>
      <c r="B342" s="335" t="s">
        <v>32</v>
      </c>
      <c r="C342" s="60">
        <v>27</v>
      </c>
      <c r="D342" s="60">
        <v>47</v>
      </c>
      <c r="E342" s="60">
        <v>40</v>
      </c>
      <c r="F342" s="60">
        <v>41</v>
      </c>
      <c r="G342" s="61">
        <f t="shared" si="117"/>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57.666260407499095</v>
      </c>
      <c r="AA342" s="61">
        <v>209.95057513253201</v>
      </c>
      <c r="AB342" s="139">
        <v>47.983660164484895</v>
      </c>
      <c r="AC342" s="139">
        <v>73.792723371331192</v>
      </c>
      <c r="AD342" s="139">
        <v>61.150381442763106</v>
      </c>
      <c r="AE342" s="139">
        <v>62.927965171465395</v>
      </c>
      <c r="AF342" s="61">
        <v>245.85473015004499</v>
      </c>
      <c r="AG342" s="139">
        <v>43.257392503993799</v>
      </c>
      <c r="AH342" s="139">
        <v>65.884684189047192</v>
      </c>
      <c r="AI342" s="139">
        <v>72.583688667569589</v>
      </c>
      <c r="AJ342" s="139">
        <v>78.56845693287211</v>
      </c>
      <c r="AK342" s="61">
        <v>260.29422229348233</v>
      </c>
      <c r="AL342" s="139">
        <v>28.9440638766173</v>
      </c>
      <c r="AM342" s="139">
        <v>28.9440638766173</v>
      </c>
      <c r="AN342" s="139">
        <v>91.808782820072906</v>
      </c>
      <c r="AO342" s="139">
        <v>91.808782820072707</v>
      </c>
      <c r="AP342" s="139">
        <v>97.801180451072597</v>
      </c>
      <c r="AQ342" s="287">
        <v>97.801180451073009</v>
      </c>
      <c r="AR342" s="139">
        <v>117.76125341136699</v>
      </c>
      <c r="AS342" s="287">
        <f t="shared" si="118"/>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153.33999899582599</v>
      </c>
      <c r="BB342" s="139">
        <v>176.58956504319698</v>
      </c>
      <c r="BC342" s="139">
        <v>172.85752544494699</v>
      </c>
      <c r="BD342" s="139">
        <v>165.64555550144703</v>
      </c>
      <c r="BE342" s="61">
        <v>668.43264498541805</v>
      </c>
      <c r="BG342" s="165">
        <f t="shared" si="119"/>
        <v>0.4488958646775687</v>
      </c>
      <c r="BH342" s="165"/>
      <c r="BI342" s="165">
        <f t="shared" si="120"/>
        <v>0.40784397586814602</v>
      </c>
      <c r="BJ342" s="126"/>
      <c r="BK342" s="224" t="b">
        <f t="shared" si="121"/>
        <v>1</v>
      </c>
    </row>
    <row r="343" spans="1:1015 1033:2041 2059:3067 3085:4093 4111:5119 5137:6140 6145:7166 7171:8192 8197:9213 9218:10239 10244:16367">
      <c r="A343" s="21" t="s">
        <v>361</v>
      </c>
      <c r="B343" s="336" t="s">
        <v>34</v>
      </c>
      <c r="C343" s="97">
        <v>0</v>
      </c>
      <c r="D343" s="97">
        <v>0</v>
      </c>
      <c r="E343" s="97">
        <v>0</v>
      </c>
      <c r="F343" s="97">
        <v>0</v>
      </c>
      <c r="G343" s="102">
        <f t="shared" si="117"/>
        <v>0</v>
      </c>
      <c r="H343" s="97">
        <v>-1.7999999999999999E-2</v>
      </c>
      <c r="I343" s="97">
        <v>-1.0999999999999999E-2</v>
      </c>
      <c r="J343" s="97">
        <v>1.2E-2</v>
      </c>
      <c r="K343" s="97">
        <v>5.0000000000000001E-3</v>
      </c>
      <c r="L343" s="102">
        <v>-1.2E-2</v>
      </c>
      <c r="M343" s="135">
        <v>-1.0999999999999999E-2</v>
      </c>
      <c r="N343" s="135">
        <v>-2.5000000000000001E-2</v>
      </c>
      <c r="O343" s="135">
        <v>-4.0820308148445901E-2</v>
      </c>
      <c r="P343" s="135">
        <v>4.8028042096023203E-2</v>
      </c>
      <c r="Q343" s="102">
        <v>-2.8792266052422799E-2</v>
      </c>
      <c r="R343" s="135">
        <v>0.13055949382413001</v>
      </c>
      <c r="S343" s="135">
        <v>-0.42556720762995898</v>
      </c>
      <c r="T343" s="135">
        <v>5.3000657593880796</v>
      </c>
      <c r="U343" s="135">
        <v>-1.5319274147177799</v>
      </c>
      <c r="V343" s="102">
        <v>3.4731306308644698</v>
      </c>
      <c r="W343" s="135">
        <v>-4.8794235528040701</v>
      </c>
      <c r="X343" s="135">
        <v>-1.6430949295827699</v>
      </c>
      <c r="Y343" s="135">
        <v>2.4095955711758501</v>
      </c>
      <c r="Z343" s="135">
        <v>-0.1330778902027</v>
      </c>
      <c r="AA343" s="102">
        <v>-4.2460008014136799</v>
      </c>
      <c r="AB343" s="135">
        <v>-2.5404527707492202</v>
      </c>
      <c r="AC343" s="135">
        <v>-3.01691109369935</v>
      </c>
      <c r="AD343" s="135">
        <v>2.6059175533097401</v>
      </c>
      <c r="AE343" s="135">
        <v>-2.77699057316112</v>
      </c>
      <c r="AF343" s="102">
        <v>-5.72843688429995</v>
      </c>
      <c r="AG343" s="135">
        <v>4.3949999999999996</v>
      </c>
      <c r="AH343" s="135">
        <v>0.71882476022949005</v>
      </c>
      <c r="AI343" s="135">
        <v>1.8449264690560601</v>
      </c>
      <c r="AJ343" s="135">
        <v>0.54995568262026995</v>
      </c>
      <c r="AK343" s="102">
        <v>7.5087069119058203</v>
      </c>
      <c r="AL343" s="135">
        <v>0.44900000000000001</v>
      </c>
      <c r="AM343" s="135">
        <v>0.44900000000000001</v>
      </c>
      <c r="AN343" s="135">
        <v>1.319</v>
      </c>
      <c r="AO343" s="135">
        <v>1.319</v>
      </c>
      <c r="AP343" s="135">
        <v>-1.6080000000000001</v>
      </c>
      <c r="AQ343" s="355">
        <v>-1.6080000000000001</v>
      </c>
      <c r="AR343" s="135">
        <v>-2.5219120169367502</v>
      </c>
      <c r="AS343" s="416">
        <f t="shared" si="118"/>
        <v>-2.5219120169367497</v>
      </c>
      <c r="AT343" s="102">
        <v>-2.36191201693675</v>
      </c>
      <c r="AU343" s="102">
        <v>-2.36191201693675</v>
      </c>
      <c r="AV343" s="135">
        <v>-0.49199999999999999</v>
      </c>
      <c r="AW343" s="135">
        <v>-2.4492878233069701</v>
      </c>
      <c r="AX343" s="135">
        <v>1.2433985481805501</v>
      </c>
      <c r="AY343" s="135">
        <v>-7.0005926172618897</v>
      </c>
      <c r="AZ343" s="102">
        <v>-8.69848189238831</v>
      </c>
      <c r="BA343" s="135">
        <v>-3.3696100264029099</v>
      </c>
      <c r="BB343" s="135">
        <v>-8.6037928360168898</v>
      </c>
      <c r="BC343" s="135">
        <v>-5.26955888560994</v>
      </c>
      <c r="BD343" s="135">
        <v>-6.8897779941511903</v>
      </c>
      <c r="BE343" s="63">
        <v>-24.132739742180899</v>
      </c>
      <c r="BG343" s="165">
        <f t="shared" si="119"/>
        <v>-1.5829320340317365E-2</v>
      </c>
      <c r="BH343" s="165"/>
      <c r="BI343" s="165" t="str">
        <f t="shared" si="120"/>
        <v>x2.8</v>
      </c>
      <c r="BJ343" s="126"/>
      <c r="BK343" s="224" t="b">
        <f t="shared" si="121"/>
        <v>1</v>
      </c>
    </row>
    <row r="344" spans="1:1015 1033:2041 2059:3067 3085:4093 4111:5119 5137:6140 6145:7166 7171:8192 8197:9213 9218:10239 10244:16367">
      <c r="A344" s="21" t="s">
        <v>362</v>
      </c>
      <c r="B344" s="336" t="s">
        <v>38</v>
      </c>
      <c r="C344" s="97">
        <v>0</v>
      </c>
      <c r="D344" s="97">
        <v>0</v>
      </c>
      <c r="E344" s="97">
        <v>0</v>
      </c>
      <c r="F344" s="97">
        <v>0</v>
      </c>
      <c r="G344" s="102">
        <f t="shared" si="117"/>
        <v>0</v>
      </c>
      <c r="H344" s="97">
        <v>0</v>
      </c>
      <c r="I344" s="97">
        <v>0</v>
      </c>
      <c r="J344" s="72">
        <v>0</v>
      </c>
      <c r="K344" s="72">
        <v>0</v>
      </c>
      <c r="L344" s="102">
        <v>0</v>
      </c>
      <c r="M344" s="136">
        <v>0</v>
      </c>
      <c r="N344" s="136">
        <v>0</v>
      </c>
      <c r="O344" s="136">
        <v>0</v>
      </c>
      <c r="P344" s="136">
        <v>0</v>
      </c>
      <c r="Q344" s="102">
        <v>0</v>
      </c>
      <c r="R344" s="136">
        <v>0</v>
      </c>
      <c r="S344" s="136">
        <v>0</v>
      </c>
      <c r="T344" s="136">
        <v>0</v>
      </c>
      <c r="U344" s="136">
        <v>0</v>
      </c>
      <c r="V344" s="102">
        <v>0</v>
      </c>
      <c r="W344" s="136">
        <v>0</v>
      </c>
      <c r="X344" s="136">
        <v>0</v>
      </c>
      <c r="Y344" s="136">
        <v>0</v>
      </c>
      <c r="Z344" s="136">
        <v>2.8000000000000001E-2</v>
      </c>
      <c r="AA344" s="102">
        <v>2.8000000000000001E-2</v>
      </c>
      <c r="AB344" s="136">
        <v>1.93483215520782</v>
      </c>
      <c r="AC344" s="136">
        <v>1.2561653463257501</v>
      </c>
      <c r="AD344" s="136">
        <v>1.48901566985766</v>
      </c>
      <c r="AE344" s="136">
        <v>2.3078529489203299</v>
      </c>
      <c r="AF344" s="102">
        <v>6.9878661203115602</v>
      </c>
      <c r="AG344" s="136">
        <v>1.57366752302855</v>
      </c>
      <c r="AH344" s="136">
        <v>1.8052546692900999</v>
      </c>
      <c r="AI344" s="136">
        <v>2.1086923931546</v>
      </c>
      <c r="AJ344" s="136">
        <v>2.0645367272055801</v>
      </c>
      <c r="AK344" s="102">
        <v>7.5521513126788298</v>
      </c>
      <c r="AL344" s="136">
        <v>2.8691409503337799</v>
      </c>
      <c r="AM344" s="136">
        <v>2.8691409503337799</v>
      </c>
      <c r="AN344" s="136">
        <v>3.21705606524413</v>
      </c>
      <c r="AO344" s="136">
        <v>3.21705606524413</v>
      </c>
      <c r="AP344" s="136">
        <v>5.0886097594725799</v>
      </c>
      <c r="AQ344" s="286">
        <v>5.0886097594725905</v>
      </c>
      <c r="AR344" s="136">
        <v>4.2457150043474901</v>
      </c>
      <c r="AS344" s="286">
        <f t="shared" si="118"/>
        <v>4.2457150043474998</v>
      </c>
      <c r="AT344" s="102">
        <v>15.420521779397999</v>
      </c>
      <c r="AU344" s="102">
        <v>15.420521779397999</v>
      </c>
      <c r="AV344" s="136">
        <v>3.6126345459626501</v>
      </c>
      <c r="AW344" s="136">
        <v>7.2648234943469197</v>
      </c>
      <c r="AX344" s="136">
        <v>4.8967906606775404</v>
      </c>
      <c r="AY344" s="136">
        <v>4.6992235021942896</v>
      </c>
      <c r="AZ344" s="102">
        <v>20.473472203181402</v>
      </c>
      <c r="BA344" s="136">
        <v>4.0070711856550698</v>
      </c>
      <c r="BB344" s="136">
        <v>8.4652430004842998</v>
      </c>
      <c r="BC344" s="136">
        <v>5.5144684175021004</v>
      </c>
      <c r="BD344" s="136">
        <v>6.88014302964483</v>
      </c>
      <c r="BE344" s="63">
        <v>24.8669256332863</v>
      </c>
      <c r="BG344" s="165">
        <f t="shared" si="119"/>
        <v>0.4641021067485227</v>
      </c>
      <c r="BH344" s="165"/>
      <c r="BI344" s="165">
        <f t="shared" si="120"/>
        <v>0.21459249249485857</v>
      </c>
      <c r="BJ344" s="126"/>
      <c r="BK344" s="224" t="b">
        <f t="shared" si="121"/>
        <v>1</v>
      </c>
    </row>
    <row r="345" spans="1:1015 1033:2041 2059:3067 3085:4093 4111:5119 5137:6140 6145:7166 7171:8192 8197:9213 9218:10239 10244:16367">
      <c r="A345" s="21" t="s">
        <v>363</v>
      </c>
      <c r="B345" s="336" t="s">
        <v>40</v>
      </c>
      <c r="C345" s="97">
        <v>0</v>
      </c>
      <c r="D345" s="97">
        <v>0</v>
      </c>
      <c r="E345" s="97">
        <v>0</v>
      </c>
      <c r="F345" s="97">
        <v>0</v>
      </c>
      <c r="G345" s="102">
        <f t="shared" si="117"/>
        <v>0</v>
      </c>
      <c r="H345" s="97">
        <v>0</v>
      </c>
      <c r="I345" s="97">
        <v>0</v>
      </c>
      <c r="J345" s="72">
        <v>0</v>
      </c>
      <c r="K345" s="72">
        <v>4.3999999999999997E-2</v>
      </c>
      <c r="L345" s="102">
        <v>4.3999999999999997E-2</v>
      </c>
      <c r="M345" s="136">
        <v>0</v>
      </c>
      <c r="N345" s="136">
        <v>0</v>
      </c>
      <c r="O345" s="136">
        <v>0</v>
      </c>
      <c r="P345" s="136">
        <v>0</v>
      </c>
      <c r="Q345" s="102">
        <v>0</v>
      </c>
      <c r="R345" s="136">
        <v>0</v>
      </c>
      <c r="S345" s="136">
        <v>13.382999999999999</v>
      </c>
      <c r="T345" s="136">
        <v>0.629</v>
      </c>
      <c r="U345" s="136">
        <v>0</v>
      </c>
      <c r="V345" s="102">
        <v>14.012</v>
      </c>
      <c r="W345" s="136">
        <v>0</v>
      </c>
      <c r="X345" s="136">
        <v>0</v>
      </c>
      <c r="Y345" s="136">
        <v>-3.617</v>
      </c>
      <c r="Z345" s="136">
        <v>0</v>
      </c>
      <c r="AA345" s="102">
        <v>-3.617</v>
      </c>
      <c r="AB345" s="136">
        <v>0</v>
      </c>
      <c r="AC345" s="136">
        <v>0</v>
      </c>
      <c r="AD345" s="136">
        <v>0</v>
      </c>
      <c r="AE345" s="136">
        <v>0</v>
      </c>
      <c r="AF345" s="102">
        <v>0</v>
      </c>
      <c r="AG345" s="136">
        <v>0</v>
      </c>
      <c r="AH345" s="136">
        <v>0.17699999999999999</v>
      </c>
      <c r="AI345" s="136">
        <v>0</v>
      </c>
      <c r="AJ345" s="136">
        <v>0</v>
      </c>
      <c r="AK345" s="102">
        <v>0.17699999999999999</v>
      </c>
      <c r="AL345" s="136">
        <v>6.3E-2</v>
      </c>
      <c r="AM345" s="136">
        <v>6.3E-2</v>
      </c>
      <c r="AN345" s="136">
        <v>-5.3999999999999999E-2</v>
      </c>
      <c r="AO345" s="136">
        <v>-5.3999999999999999E-2</v>
      </c>
      <c r="AP345" s="136">
        <v>2.1999999999999999E-2</v>
      </c>
      <c r="AQ345" s="286">
        <v>2.1999999999999999E-2</v>
      </c>
      <c r="AR345" s="136">
        <v>-8.4789999999999992</v>
      </c>
      <c r="AS345" s="286">
        <f t="shared" si="118"/>
        <v>-8.479000000000001</v>
      </c>
      <c r="AT345" s="102">
        <v>-8.4480000000000004</v>
      </c>
      <c r="AU345" s="102">
        <v>-8.4480000000000004</v>
      </c>
      <c r="AV345" s="136">
        <v>4.9649999999999999</v>
      </c>
      <c r="AW345" s="136">
        <v>0</v>
      </c>
      <c r="AX345" s="136">
        <v>-1.7795221608304701</v>
      </c>
      <c r="AY345" s="136">
        <v>-0.87202127437580901</v>
      </c>
      <c r="AZ345" s="102">
        <v>2.3134565647937202</v>
      </c>
      <c r="BA345" s="136">
        <v>-0.186</v>
      </c>
      <c r="BB345" s="136">
        <v>2.2962119606417999E-2</v>
      </c>
      <c r="BC345" s="136">
        <v>-1.7006548116582899E-2</v>
      </c>
      <c r="BD345" s="136">
        <v>0.15305026187639981</v>
      </c>
      <c r="BE345" s="63">
        <v>-2.6994166633760086E-2</v>
      </c>
      <c r="BG345" s="165" t="str">
        <f t="shared" si="119"/>
        <v>ns</v>
      </c>
      <c r="BH345" s="165"/>
      <c r="BI345" s="165" t="str">
        <f t="shared" si="120"/>
        <v>ns</v>
      </c>
      <c r="BJ345" s="126"/>
      <c r="BK345" s="224" t="b">
        <f t="shared" si="121"/>
        <v>1</v>
      </c>
    </row>
    <row r="346" spans="1:1015 1033:2041 2059:3067 3085:4093 4111:5119 5137:6140 6145:7166 7171:8192 8197:9213 9218:10239 10244:16367">
      <c r="A346" s="21" t="s">
        <v>364</v>
      </c>
      <c r="B346" s="336" t="s">
        <v>42</v>
      </c>
      <c r="C346" s="97">
        <v>0</v>
      </c>
      <c r="D346" s="97">
        <v>0</v>
      </c>
      <c r="E346" s="97">
        <v>0</v>
      </c>
      <c r="F346" s="97">
        <v>0</v>
      </c>
      <c r="G346" s="102">
        <f t="shared" si="117"/>
        <v>0</v>
      </c>
      <c r="H346" s="97">
        <v>0</v>
      </c>
      <c r="I346" s="97">
        <v>0</v>
      </c>
      <c r="J346" s="72">
        <v>0</v>
      </c>
      <c r="K346" s="72">
        <v>0</v>
      </c>
      <c r="L346" s="102">
        <v>0</v>
      </c>
      <c r="M346" s="136">
        <v>0</v>
      </c>
      <c r="N346" s="136">
        <v>0</v>
      </c>
      <c r="O346" s="136">
        <v>0</v>
      </c>
      <c r="P346" s="136">
        <v>0</v>
      </c>
      <c r="Q346" s="102">
        <v>0</v>
      </c>
      <c r="R346" s="136">
        <v>0</v>
      </c>
      <c r="S346" s="136">
        <v>0</v>
      </c>
      <c r="T346" s="136">
        <v>0</v>
      </c>
      <c r="U346" s="136">
        <v>0</v>
      </c>
      <c r="V346" s="102">
        <v>0</v>
      </c>
      <c r="W346" s="136">
        <v>0</v>
      </c>
      <c r="X346" s="136">
        <v>0</v>
      </c>
      <c r="Y346" s="136">
        <v>0</v>
      </c>
      <c r="Z346" s="136">
        <v>0</v>
      </c>
      <c r="AA346" s="102">
        <v>0</v>
      </c>
      <c r="AB346" s="136">
        <v>0</v>
      </c>
      <c r="AC346" s="136">
        <v>0</v>
      </c>
      <c r="AD346" s="136">
        <v>0</v>
      </c>
      <c r="AE346" s="136">
        <v>0</v>
      </c>
      <c r="AF346" s="102">
        <v>0</v>
      </c>
      <c r="AG346" s="136">
        <v>0</v>
      </c>
      <c r="AH346" s="136">
        <v>0</v>
      </c>
      <c r="AI346" s="136">
        <v>6.1734623126250499E-2</v>
      </c>
      <c r="AJ346" s="136">
        <v>1.28287927261843E-3</v>
      </c>
      <c r="AK346" s="102">
        <v>6.3017502398868996E-2</v>
      </c>
      <c r="AL346" s="136">
        <v>0</v>
      </c>
      <c r="AM346" s="136">
        <v>0</v>
      </c>
      <c r="AN346" s="136">
        <v>0</v>
      </c>
      <c r="AO346" s="136">
        <v>0</v>
      </c>
      <c r="AP346" s="136">
        <v>0</v>
      </c>
      <c r="AQ346" s="286">
        <v>0</v>
      </c>
      <c r="AR346" s="136">
        <v>0</v>
      </c>
      <c r="AS346" s="286">
        <f t="shared" si="118"/>
        <v>0</v>
      </c>
      <c r="AT346" s="102">
        <v>0</v>
      </c>
      <c r="AU346" s="102">
        <v>0</v>
      </c>
      <c r="AV346" s="136">
        <v>0</v>
      </c>
      <c r="AW346" s="136">
        <v>0</v>
      </c>
      <c r="AX346" s="136">
        <v>0</v>
      </c>
      <c r="AY346" s="136">
        <v>0</v>
      </c>
      <c r="AZ346" s="102">
        <v>0</v>
      </c>
      <c r="BA346" s="136">
        <v>0</v>
      </c>
      <c r="BB346" s="136">
        <v>0</v>
      </c>
      <c r="BC346" s="136">
        <v>0</v>
      </c>
      <c r="BD346" s="136">
        <v>0</v>
      </c>
      <c r="BE346" s="63">
        <v>0</v>
      </c>
      <c r="BG346" s="165" t="str">
        <f t="shared" si="119"/>
        <v>ns</v>
      </c>
      <c r="BH346" s="165"/>
      <c r="BI346" s="165" t="str">
        <f t="shared" si="120"/>
        <v>ns</v>
      </c>
      <c r="BJ346" s="126"/>
      <c r="BK346" s="224" t="b">
        <f t="shared" si="121"/>
        <v>1</v>
      </c>
    </row>
    <row r="347" spans="1:1015 1033:2041 2059:3067 3085:4093 4111:5119 5137:6140 6145:7166 7171:8192 8197:9213 9218:10239 10244:16367">
      <c r="A347" s="21" t="s">
        <v>365</v>
      </c>
      <c r="B347" s="335" t="s">
        <v>44</v>
      </c>
      <c r="C347" s="60">
        <v>27</v>
      </c>
      <c r="D347" s="60">
        <v>47</v>
      </c>
      <c r="E347" s="60">
        <v>40</v>
      </c>
      <c r="F347" s="60">
        <v>41</v>
      </c>
      <c r="G347" s="61">
        <f t="shared" si="117"/>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57.561182517296402</v>
      </c>
      <c r="AA347" s="61">
        <v>202.11557433111901</v>
      </c>
      <c r="AB347" s="139">
        <v>47.378039548943498</v>
      </c>
      <c r="AC347" s="139">
        <v>72.031977623957602</v>
      </c>
      <c r="AD347" s="139">
        <v>65.245314665930593</v>
      </c>
      <c r="AE347" s="139">
        <v>62.458827547224594</v>
      </c>
      <c r="AF347" s="61">
        <v>247.11415938605597</v>
      </c>
      <c r="AG347" s="139">
        <v>49.226060027022399</v>
      </c>
      <c r="AH347" s="139">
        <v>68.585763618566801</v>
      </c>
      <c r="AI347" s="139">
        <v>76.599042152906492</v>
      </c>
      <c r="AJ347" s="139">
        <v>81.184232221970504</v>
      </c>
      <c r="AK347" s="61">
        <v>275.59509802046631</v>
      </c>
      <c r="AL347" s="139">
        <v>32.325204826951101</v>
      </c>
      <c r="AM347" s="139">
        <v>32.325204826951101</v>
      </c>
      <c r="AN347" s="139">
        <v>96.290838885317001</v>
      </c>
      <c r="AO347" s="139">
        <v>96.290838885316901</v>
      </c>
      <c r="AP347" s="139">
        <v>101.303790210545</v>
      </c>
      <c r="AQ347" s="287">
        <v>101.303790210545</v>
      </c>
      <c r="AR347" s="139">
        <v>111.006056398778</v>
      </c>
      <c r="AS347" s="287">
        <f t="shared" si="118"/>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153.791460155078</v>
      </c>
      <c r="BB347" s="139">
        <v>176.473977327271</v>
      </c>
      <c r="BC347" s="139">
        <v>173.08542842872299</v>
      </c>
      <c r="BD347" s="139">
        <v>165.78897079881705</v>
      </c>
      <c r="BE347" s="61">
        <v>669.13983670988898</v>
      </c>
      <c r="BG347" s="165">
        <f t="shared" si="119"/>
        <v>0.49155212267363546</v>
      </c>
      <c r="BH347" s="165"/>
      <c r="BI347" s="165">
        <f t="shared" si="120"/>
        <v>0.36871957457403903</v>
      </c>
      <c r="BJ347" s="126"/>
      <c r="BK347" s="224" t="b">
        <f t="shared" si="121"/>
        <v>1</v>
      </c>
    </row>
    <row r="348" spans="1:1015 1033:2041 2059:3067 3085:4093 4111:5119 5137:6140 6145:7166 7171:8192 8197:9213 9218:10239 10244:16367">
      <c r="A348" s="21" t="s">
        <v>366</v>
      </c>
      <c r="B348" s="336" t="s">
        <v>46</v>
      </c>
      <c r="C348" s="97">
        <v>-10</v>
      </c>
      <c r="D348" s="97">
        <v>-16</v>
      </c>
      <c r="E348" s="97">
        <v>-11</v>
      </c>
      <c r="F348" s="97">
        <v>-10</v>
      </c>
      <c r="G348" s="102">
        <f t="shared" si="117"/>
        <v>-47</v>
      </c>
      <c r="H348" s="97">
        <v>-7.6707218461945699</v>
      </c>
      <c r="I348" s="97">
        <v>-14.160424573316901</v>
      </c>
      <c r="J348" s="72">
        <v>-10.340123229867899</v>
      </c>
      <c r="K348" s="72">
        <v>-2.5315964894775602</v>
      </c>
      <c r="L348" s="102">
        <v>-34.702866138856997</v>
      </c>
      <c r="M348" s="136">
        <v>-8.7560688906344204</v>
      </c>
      <c r="N348" s="136">
        <v>-16.992744436133101</v>
      </c>
      <c r="O348" s="136">
        <v>-11.5987104812951</v>
      </c>
      <c r="P348" s="136">
        <v>-11.975318002424459</v>
      </c>
      <c r="Q348" s="102">
        <v>-49.322841810487098</v>
      </c>
      <c r="R348" s="136">
        <v>-10.5502257337654</v>
      </c>
      <c r="S348" s="136">
        <v>-12.558134914634101</v>
      </c>
      <c r="T348" s="136">
        <v>-16.902953336406402</v>
      </c>
      <c r="U348" s="136">
        <v>-16.3516859632817</v>
      </c>
      <c r="V348" s="102">
        <v>-56.362999948087598</v>
      </c>
      <c r="W348" s="136">
        <v>-9.5308471056081405</v>
      </c>
      <c r="X348" s="136">
        <v>-14.9289863090215</v>
      </c>
      <c r="Y348" s="136">
        <v>-12.858042381604999</v>
      </c>
      <c r="Z348" s="136">
        <v>-21.4183305349334</v>
      </c>
      <c r="AA348" s="102">
        <v>-58.736206331168098</v>
      </c>
      <c r="AB348" s="136">
        <v>-13.387369185251501</v>
      </c>
      <c r="AC348" s="136">
        <v>-17.9478909530945</v>
      </c>
      <c r="AD348" s="136">
        <v>-13.2168796558098</v>
      </c>
      <c r="AE348" s="136">
        <v>-9.647438247754339</v>
      </c>
      <c r="AF348" s="102">
        <v>-54.199578041910101</v>
      </c>
      <c r="AG348" s="136">
        <v>-15.157104800957701</v>
      </c>
      <c r="AH348" s="136">
        <v>-16.3253076030412</v>
      </c>
      <c r="AI348" s="136">
        <v>-18.6332587331299</v>
      </c>
      <c r="AJ348" s="136">
        <v>-14.198603810265048</v>
      </c>
      <c r="AK348" s="102">
        <v>-64.314274947393855</v>
      </c>
      <c r="AL348" s="136">
        <v>-11.867929253194401</v>
      </c>
      <c r="AM348" s="136">
        <v>-11.867929253194401</v>
      </c>
      <c r="AN348" s="136">
        <v>-18.8750685505101</v>
      </c>
      <c r="AO348" s="136">
        <v>-18.8750685505101</v>
      </c>
      <c r="AP348" s="136">
        <v>-22.391374748716</v>
      </c>
      <c r="AQ348" s="286">
        <v>-22.391374748716</v>
      </c>
      <c r="AR348" s="136">
        <v>-23.234132327204001</v>
      </c>
      <c r="AS348" s="286">
        <f t="shared" si="118"/>
        <v>-23.234132327203991</v>
      </c>
      <c r="AT348" s="102">
        <v>-76.368504879624496</v>
      </c>
      <c r="AU348" s="102">
        <v>-76.368504879624496</v>
      </c>
      <c r="AV348" s="136">
        <v>-21.974099915223899</v>
      </c>
      <c r="AW348" s="136">
        <v>-37.870841914270699</v>
      </c>
      <c r="AX348" s="136">
        <v>-21.774269736427001</v>
      </c>
      <c r="AY348" s="136">
        <v>-30.4971863796865</v>
      </c>
      <c r="AZ348" s="102">
        <v>-112.116397945608</v>
      </c>
      <c r="BA348" s="136">
        <v>-34.415892941491201</v>
      </c>
      <c r="BB348" s="136">
        <v>-44.590179125275398</v>
      </c>
      <c r="BC348" s="136">
        <v>-44.781625085049058</v>
      </c>
      <c r="BD348" s="136">
        <v>-33.638871354561438</v>
      </c>
      <c r="BE348" s="63">
        <v>-157.42656850637738</v>
      </c>
      <c r="BG348" s="165">
        <f t="shared" si="119"/>
        <v>0.10301556792030975</v>
      </c>
      <c r="BH348" s="165"/>
      <c r="BI348" s="165">
        <f t="shared" si="120"/>
        <v>0.40413508987999314</v>
      </c>
      <c r="BJ348" s="126"/>
      <c r="BK348" s="224" t="b">
        <f t="shared" si="121"/>
        <v>1</v>
      </c>
    </row>
    <row r="349" spans="1:1015 1033:2041 2059:3067 3085:4093 4111:5119 5137:6140 6145:7166 7171:8192 8197:9213 9218:10239 10244:16367">
      <c r="A349" s="21" t="s">
        <v>367</v>
      </c>
      <c r="B349" s="336" t="s">
        <v>48</v>
      </c>
      <c r="C349" s="97">
        <v>0</v>
      </c>
      <c r="D349" s="97">
        <v>0</v>
      </c>
      <c r="E349" s="97">
        <v>0</v>
      </c>
      <c r="F349" s="97">
        <v>0</v>
      </c>
      <c r="G349" s="102">
        <f t="shared" si="117"/>
        <v>0</v>
      </c>
      <c r="H349" s="97">
        <v>0</v>
      </c>
      <c r="I349" s="97">
        <v>0</v>
      </c>
      <c r="J349" s="72">
        <v>0</v>
      </c>
      <c r="K349" s="72">
        <v>0</v>
      </c>
      <c r="L349" s="102">
        <v>0</v>
      </c>
      <c r="M349" s="136">
        <v>0</v>
      </c>
      <c r="N349" s="136">
        <v>0</v>
      </c>
      <c r="O349" s="136">
        <v>0</v>
      </c>
      <c r="P349" s="136">
        <v>0</v>
      </c>
      <c r="Q349" s="102">
        <v>0</v>
      </c>
      <c r="R349" s="136">
        <v>0</v>
      </c>
      <c r="S349" s="136">
        <v>0</v>
      </c>
      <c r="T349" s="136">
        <v>0</v>
      </c>
      <c r="U349" s="136">
        <v>0</v>
      </c>
      <c r="V349" s="102">
        <v>0</v>
      </c>
      <c r="W349" s="136">
        <v>0</v>
      </c>
      <c r="X349" s="136">
        <v>0</v>
      </c>
      <c r="Y349" s="136">
        <v>0</v>
      </c>
      <c r="Z349" s="136">
        <v>0</v>
      </c>
      <c r="AA349" s="102">
        <v>0</v>
      </c>
      <c r="AB349" s="136">
        <v>0</v>
      </c>
      <c r="AC349" s="136">
        <v>0</v>
      </c>
      <c r="AD349" s="136">
        <v>0</v>
      </c>
      <c r="AE349" s="136">
        <v>0</v>
      </c>
      <c r="AF349" s="102">
        <v>0</v>
      </c>
      <c r="AG349" s="136">
        <v>0</v>
      </c>
      <c r="AH349" s="136">
        <v>0</v>
      </c>
      <c r="AI349" s="136">
        <v>0</v>
      </c>
      <c r="AJ349" s="136">
        <v>0</v>
      </c>
      <c r="AK349" s="102">
        <v>0</v>
      </c>
      <c r="AL349" s="136">
        <v>0</v>
      </c>
      <c r="AM349" s="136">
        <v>0</v>
      </c>
      <c r="AN349" s="136">
        <v>0</v>
      </c>
      <c r="AO349" s="136">
        <v>0</v>
      </c>
      <c r="AP349" s="136">
        <v>0</v>
      </c>
      <c r="AQ349" s="286">
        <v>0</v>
      </c>
      <c r="AR349" s="136">
        <v>0</v>
      </c>
      <c r="AS349" s="286">
        <f t="shared" si="118"/>
        <v>0</v>
      </c>
      <c r="AT349" s="102">
        <v>0</v>
      </c>
      <c r="AU349" s="102">
        <v>0</v>
      </c>
      <c r="AV349" s="136">
        <v>0</v>
      </c>
      <c r="AW349" s="136">
        <v>0</v>
      </c>
      <c r="AX349" s="136">
        <v>0</v>
      </c>
      <c r="AY349" s="136">
        <v>0</v>
      </c>
      <c r="AZ349" s="102">
        <v>0</v>
      </c>
      <c r="BA349" s="136">
        <v>0</v>
      </c>
      <c r="BB349" s="136">
        <v>0</v>
      </c>
      <c r="BC349" s="136">
        <v>0</v>
      </c>
      <c r="BD349" s="136">
        <v>0</v>
      </c>
      <c r="BE349" s="63">
        <v>0</v>
      </c>
      <c r="BG349" s="165" t="str">
        <f t="shared" si="119"/>
        <v>ns</v>
      </c>
      <c r="BH349" s="165"/>
      <c r="BI349" s="165" t="str">
        <f t="shared" si="120"/>
        <v>ns</v>
      </c>
      <c r="BJ349" s="126"/>
      <c r="BK349" s="224" t="b">
        <f t="shared" si="121"/>
        <v>1</v>
      </c>
    </row>
    <row r="350" spans="1:1015 1033:2041 2059:3067 3085:4093 4111:5119 5137:6140 6145:7166 7171:8192 8197:9213 9218:10239 10244:16367">
      <c r="A350" s="21" t="s">
        <v>368</v>
      </c>
      <c r="B350" s="335" t="s">
        <v>50</v>
      </c>
      <c r="C350" s="60">
        <v>17</v>
      </c>
      <c r="D350" s="60">
        <v>31</v>
      </c>
      <c r="E350" s="60">
        <v>29</v>
      </c>
      <c r="F350" s="60">
        <v>31</v>
      </c>
      <c r="G350" s="61">
        <f t="shared" si="117"/>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35.561471652603799</v>
      </c>
      <c r="Q350" s="61">
        <v>141.88637135960502</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36.142851982362998</v>
      </c>
      <c r="AA350" s="61">
        <v>143.379367999951</v>
      </c>
      <c r="AB350" s="139">
        <v>33.990670363691997</v>
      </c>
      <c r="AC350" s="139">
        <v>54.084086670863101</v>
      </c>
      <c r="AD350" s="139">
        <v>52.028435010120702</v>
      </c>
      <c r="AE350" s="139">
        <v>52.811389299470292</v>
      </c>
      <c r="AF350" s="61">
        <v>192.914581344146</v>
      </c>
      <c r="AG350" s="139">
        <v>34.068955226064602</v>
      </c>
      <c r="AH350" s="139">
        <v>52.260456015525705</v>
      </c>
      <c r="AI350" s="139">
        <v>57.965783419776606</v>
      </c>
      <c r="AJ350" s="139">
        <v>66.985628411705562</v>
      </c>
      <c r="AK350" s="61">
        <v>211.28082307307193</v>
      </c>
      <c r="AL350" s="139">
        <v>20.4572755737567</v>
      </c>
      <c r="AM350" s="139">
        <v>20.4572755737567</v>
      </c>
      <c r="AN350" s="139">
        <v>77.415770334806993</v>
      </c>
      <c r="AO350" s="139">
        <v>77.415770334806993</v>
      </c>
      <c r="AP350" s="139">
        <v>78.912415461829099</v>
      </c>
      <c r="AQ350" s="287">
        <v>78.912415461829298</v>
      </c>
      <c r="AR350" s="139">
        <v>87.771924071574006</v>
      </c>
      <c r="AS350" s="287">
        <f t="shared" si="118"/>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119.375567213587</v>
      </c>
      <c r="BB350" s="139">
        <v>131.883798201996</v>
      </c>
      <c r="BC350" s="139">
        <v>128.30380334367345</v>
      </c>
      <c r="BD350" s="139">
        <v>132.1500994442562</v>
      </c>
      <c r="BE350" s="61">
        <v>511.7132682035126</v>
      </c>
      <c r="BG350" s="165">
        <f t="shared" si="119"/>
        <v>0.63846554571212488</v>
      </c>
      <c r="BH350" s="165"/>
      <c r="BI350" s="165">
        <f t="shared" si="120"/>
        <v>0.35818071582952848</v>
      </c>
      <c r="BJ350" s="126"/>
      <c r="BK350" s="224" t="b">
        <f t="shared" si="121"/>
        <v>1</v>
      </c>
    </row>
    <row r="351" spans="1:1015 1033:2041 2059:3067 3085:4093 4111:5119 5137:6140 6145:7166 7171:8192 8197:9213 9218:10239 10244:16367">
      <c r="A351" s="21" t="s">
        <v>369</v>
      </c>
      <c r="B351" s="336" t="s">
        <v>52</v>
      </c>
      <c r="C351" s="97">
        <v>-3</v>
      </c>
      <c r="D351" s="97">
        <v>-5</v>
      </c>
      <c r="E351" s="97">
        <v>-4</v>
      </c>
      <c r="F351" s="97">
        <v>-5</v>
      </c>
      <c r="G351" s="102">
        <f t="shared" si="117"/>
        <v>-17</v>
      </c>
      <c r="H351" s="97">
        <v>-3.10426134565575</v>
      </c>
      <c r="I351" s="97">
        <v>-5.9639400121844801</v>
      </c>
      <c r="J351" s="97">
        <v>-4.1718285236955204</v>
      </c>
      <c r="K351" s="97">
        <v>-4.55469831461886</v>
      </c>
      <c r="L351" s="102">
        <v>-17.794728196154601</v>
      </c>
      <c r="M351" s="136">
        <v>-3.6076132971158099</v>
      </c>
      <c r="N351" s="136">
        <v>-7.7690412663242201</v>
      </c>
      <c r="O351" s="136">
        <v>-5.4137269677867801</v>
      </c>
      <c r="P351" s="136">
        <v>-5.5526184687731996</v>
      </c>
      <c r="Q351" s="102">
        <v>-22.343</v>
      </c>
      <c r="R351" s="136">
        <v>-1.51571207412956E-6</v>
      </c>
      <c r="S351" s="136">
        <v>-3.7015500671395399E-6</v>
      </c>
      <c r="T351" s="136">
        <v>-3.1134021393825501E-6</v>
      </c>
      <c r="U351" s="136">
        <v>-2.82553479374286E-6</v>
      </c>
      <c r="V351" s="102">
        <v>-1.1156199074394499E-5</v>
      </c>
      <c r="W351" s="136">
        <v>-1.32912005178633E-6</v>
      </c>
      <c r="X351" s="136">
        <v>-2.8012940595756401E-6</v>
      </c>
      <c r="Y351" s="136">
        <v>-2.9488037122304099E-6</v>
      </c>
      <c r="Z351" s="136">
        <v>-1.0088037665529699E-3</v>
      </c>
      <c r="AA351" s="102">
        <v>-1.0158829843765699E-3</v>
      </c>
      <c r="AB351" s="136">
        <v>-11.290515965120401</v>
      </c>
      <c r="AC351" s="136">
        <v>-17.430451871853645</v>
      </c>
      <c r="AD351" s="136">
        <v>-16.844561535321048</v>
      </c>
      <c r="AE351" s="136">
        <v>-17.052109127309599</v>
      </c>
      <c r="AF351" s="102">
        <v>-62.617638499604595</v>
      </c>
      <c r="AG351" s="136">
        <v>-11.4573087990017</v>
      </c>
      <c r="AH351" s="136">
        <v>-17.005624299755901</v>
      </c>
      <c r="AI351" s="136">
        <v>-18.7452262697945</v>
      </c>
      <c r="AJ351" s="136">
        <v>-21.496892293025279</v>
      </c>
      <c r="AK351" s="102">
        <v>-68.705051661577386</v>
      </c>
      <c r="AL351" s="136">
        <v>-7.2822626646922402</v>
      </c>
      <c r="AM351" s="136">
        <v>-7.2822626646922402</v>
      </c>
      <c r="AN351" s="136">
        <v>-24.654600071979001</v>
      </c>
      <c r="AO351" s="136">
        <v>-24.654600071979061</v>
      </c>
      <c r="AP351" s="136">
        <v>-25.111077002145802</v>
      </c>
      <c r="AQ351" s="286">
        <v>-25.111077002145798</v>
      </c>
      <c r="AR351" s="136">
        <v>-27.812601684000999</v>
      </c>
      <c r="AS351" s="286">
        <f t="shared" si="118"/>
        <v>-27.812601684000903</v>
      </c>
      <c r="AT351" s="102">
        <v>-84.860541422818002</v>
      </c>
      <c r="AU351" s="102">
        <v>-84.860541422818002</v>
      </c>
      <c r="AV351" s="136">
        <v>-20.966297699204301</v>
      </c>
      <c r="AW351" s="136">
        <v>-34.455863367102602</v>
      </c>
      <c r="AX351" s="136">
        <v>-38.196949879256003</v>
      </c>
      <c r="AY351" s="136">
        <v>-25.7016727332263</v>
      </c>
      <c r="AZ351" s="102">
        <v>-119.320783678789</v>
      </c>
      <c r="BA351" s="136">
        <v>-38.188911792195597</v>
      </c>
      <c r="BB351" s="136">
        <v>-42.003921614453503</v>
      </c>
      <c r="BC351" s="136">
        <v>-40.912328745003684</v>
      </c>
      <c r="BD351" s="136">
        <v>-42.085448668060202</v>
      </c>
      <c r="BE351" s="63">
        <v>-163.19061081971279</v>
      </c>
      <c r="BG351" s="165">
        <f t="shared" si="119"/>
        <v>0.63745951887611896</v>
      </c>
      <c r="BH351" s="165"/>
      <c r="BI351" s="165">
        <f t="shared" si="120"/>
        <v>0.36766291494548975</v>
      </c>
      <c r="BJ351" s="126"/>
      <c r="BK351" s="224" t="b">
        <f t="shared" si="121"/>
        <v>1</v>
      </c>
    </row>
    <row r="352" spans="1:1015 1033:2041 2059:3067 3085:4093 4111:5119 5137:6140 6145:7166 7171:8192 8197:9213 9218:10239 10244:16367">
      <c r="A352" s="21" t="s">
        <v>370</v>
      </c>
      <c r="B352" s="338" t="s">
        <v>54</v>
      </c>
      <c r="C352" s="61">
        <v>14</v>
      </c>
      <c r="D352" s="61">
        <v>26</v>
      </c>
      <c r="E352" s="61">
        <v>25</v>
      </c>
      <c r="F352" s="61">
        <v>26</v>
      </c>
      <c r="G352" s="61">
        <f t="shared" si="117"/>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30.008853183830603</v>
      </c>
      <c r="Q352" s="61">
        <v>119.543371359605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36.141843178596396</v>
      </c>
      <c r="AA352" s="61">
        <v>143.378352116966</v>
      </c>
      <c r="AB352" s="140">
        <v>22.700154398571698</v>
      </c>
      <c r="AC352" s="140">
        <v>36.653634799009453</v>
      </c>
      <c r="AD352" s="140">
        <v>35.183873474799647</v>
      </c>
      <c r="AE352" s="140">
        <v>35.7592801721607</v>
      </c>
      <c r="AF352" s="61">
        <v>130.29694284454149</v>
      </c>
      <c r="AG352" s="140">
        <v>22.611646427063</v>
      </c>
      <c r="AH352" s="140">
        <v>35.254831715769598</v>
      </c>
      <c r="AI352" s="140">
        <v>39.220557149982106</v>
      </c>
      <c r="AJ352" s="140">
        <v>45.488736118680279</v>
      </c>
      <c r="AK352" s="61">
        <v>142.57577141149508</v>
      </c>
      <c r="AL352" s="140">
        <v>13.175012909064501</v>
      </c>
      <c r="AM352" s="140">
        <v>13.175012909064501</v>
      </c>
      <c r="AN352" s="140">
        <v>52.761170262828003</v>
      </c>
      <c r="AO352" s="140">
        <v>52.761170262827896</v>
      </c>
      <c r="AP352" s="140">
        <v>53.801338459683301</v>
      </c>
      <c r="AQ352" s="287">
        <v>53.801338459683606</v>
      </c>
      <c r="AR352" s="140">
        <v>59.959322387573003</v>
      </c>
      <c r="AS352" s="287">
        <f t="shared" si="118"/>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81.186655421391606</v>
      </c>
      <c r="BB352" s="140">
        <v>89.879876587542185</v>
      </c>
      <c r="BC352" s="140">
        <v>87.391474598670356</v>
      </c>
      <c r="BD352" s="140">
        <v>90.064650776195393</v>
      </c>
      <c r="BE352" s="61">
        <v>348.52265738379987</v>
      </c>
      <c r="BG352" s="165">
        <f t="shared" si="119"/>
        <v>0.63893606626435129</v>
      </c>
      <c r="BH352" s="165"/>
      <c r="BI352" s="165">
        <f t="shared" si="120"/>
        <v>0.35378586512499699</v>
      </c>
      <c r="BJ352" s="126"/>
      <c r="BK352" s="224" t="b">
        <f t="shared" si="121"/>
        <v>1</v>
      </c>
    </row>
    <row r="353" spans="1:1015 1033:2041 2059:3067 3085:4093 4111:5119 5137:6140 6145:7166 7171:8192 8197:9213 9218:10239 10244:16367">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10"/>
      <c r="AT353" s="131"/>
      <c r="AU353" s="131"/>
      <c r="AV353" s="131"/>
      <c r="AW353" s="131"/>
      <c r="AX353" s="131"/>
      <c r="AY353" s="131"/>
      <c r="AZ353" s="131"/>
      <c r="BA353" s="131"/>
      <c r="BB353" s="131"/>
      <c r="BC353" s="131"/>
      <c r="BD353" s="131"/>
      <c r="BE353" s="410"/>
      <c r="BG353" s="165"/>
      <c r="BH353" s="165"/>
      <c r="BI353" s="165"/>
      <c r="BJ353" s="126"/>
      <c r="BK353" s="224"/>
    </row>
    <row r="354" spans="1:1015 1033:2041 2059:3067 3085:4093 4111:5119 5137:6140 6145:7166 7171:8192 8197:9213 9218:10239 10244:16367" hidden="1"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10"/>
      <c r="AT354" s="131"/>
      <c r="AU354" s="131"/>
      <c r="AV354" s="131"/>
      <c r="AW354" s="131"/>
      <c r="AX354" s="131"/>
      <c r="AY354" s="131"/>
      <c r="AZ354" s="131"/>
      <c r="BA354" s="131"/>
      <c r="BB354" s="131"/>
      <c r="BC354" s="131"/>
      <c r="BD354" s="131"/>
      <c r="BE354" s="410"/>
      <c r="BG354" s="165"/>
      <c r="BH354" s="165"/>
      <c r="BI354" s="165"/>
      <c r="BJ354" s="126"/>
      <c r="BK354" s="224"/>
    </row>
    <row r="355" spans="1:1015 1033:2041 2059:3067 3085:4093 4111:5119 5137:6140 6145:7166 7171:8192 8197:9213 9218:10239 10244:16367" ht="16.5" hidden="1"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2"/>
      <c r="AT355" s="133"/>
      <c r="AU355" s="133"/>
      <c r="AV355" s="133"/>
      <c r="AW355" s="133"/>
      <c r="AX355" s="133"/>
      <c r="AY355" s="133"/>
      <c r="AZ355" s="133"/>
      <c r="BA355" s="133"/>
      <c r="BB355" s="133"/>
      <c r="BC355" s="133"/>
      <c r="BD355" s="133"/>
      <c r="BE355" s="412"/>
      <c r="BG355" s="378"/>
      <c r="BH355" s="378"/>
      <c r="BI355" s="380"/>
      <c r="BJ355" s="378"/>
      <c r="BK355" s="378"/>
    </row>
    <row r="356" spans="1:1015 1033:2041 2059:3067 3085:4093 4111:5119 5137:6140 6145:7166 7171:8192 8197:9213 9218:10239 10244:16367" hidden="1"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329" t="str">
        <f>+$AM$13</f>
        <v>IFRS 17</v>
      </c>
      <c r="AN356" s="131"/>
      <c r="AO356" s="329" t="str">
        <f>+$AM$13</f>
        <v>IFRS 17</v>
      </c>
      <c r="AP356" s="131"/>
      <c r="AQ356" s="131"/>
      <c r="AR356" s="131"/>
      <c r="AS356" s="410" t="s">
        <v>596</v>
      </c>
      <c r="AT356" s="131"/>
      <c r="AU356" s="329" t="s">
        <v>596</v>
      </c>
      <c r="AV356" s="131"/>
      <c r="AW356" s="131"/>
      <c r="AX356" s="131"/>
      <c r="AY356" s="131"/>
      <c r="AZ356" s="131"/>
      <c r="BA356" s="131"/>
      <c r="BB356" s="131"/>
      <c r="BC356" s="131"/>
      <c r="BD356" s="131"/>
      <c r="BE356" s="410"/>
      <c r="BG356" s="381"/>
      <c r="BH356" s="381"/>
      <c r="BI356" s="381"/>
      <c r="BJ356" s="126"/>
      <c r="BK356" s="224"/>
    </row>
    <row r="357" spans="1:1015 1033:2041 2059:3067 3085:4093 4111:5119 5137:6140 6145:7166 7171:8192 8197:9213 9218:10239 10244:16367" s="323" customFormat="1" ht="25.5" hidden="1" outlineLevel="1">
      <c r="A357" s="327"/>
      <c r="B357" s="341" t="s">
        <v>24</v>
      </c>
      <c r="C357" s="328" t="str">
        <f t="shared" ref="C357:L357" si="122">C$14</f>
        <v>Q1-15
Underlying</v>
      </c>
      <c r="D357" s="328" t="str">
        <f t="shared" si="122"/>
        <v>Q2-15
Underlying</v>
      </c>
      <c r="E357" s="328" t="str">
        <f t="shared" si="122"/>
        <v>Q3-15
Underlying</v>
      </c>
      <c r="F357" s="328" t="str">
        <f t="shared" si="122"/>
        <v>Q4-15
Underlying</v>
      </c>
      <c r="G357" s="328" t="str">
        <f t="shared" si="122"/>
        <v>FY-2015
Underlying</v>
      </c>
      <c r="H357" s="328" t="str">
        <f t="shared" si="122"/>
        <v>Q1-16
Underlying</v>
      </c>
      <c r="I357" s="328" t="str">
        <f t="shared" si="122"/>
        <v>Q2-16
Underlying</v>
      </c>
      <c r="J357" s="328" t="str">
        <f t="shared" si="122"/>
        <v>Q3-16
Underlying</v>
      </c>
      <c r="K357" s="328" t="str">
        <f t="shared" si="122"/>
        <v>Q4-16
Underlying</v>
      </c>
      <c r="L357" s="329" t="str">
        <f t="shared" si="122"/>
        <v>FY-2016
Underlying</v>
      </c>
      <c r="M357" s="329" t="s">
        <v>540</v>
      </c>
      <c r="N357" s="329" t="s">
        <v>541</v>
      </c>
      <c r="O357" s="329" t="s">
        <v>542</v>
      </c>
      <c r="P357" s="328" t="s">
        <v>543</v>
      </c>
      <c r="Q357" s="329" t="s">
        <v>544</v>
      </c>
      <c r="R357" s="329" t="s">
        <v>545</v>
      </c>
      <c r="S357" s="329" t="s">
        <v>546</v>
      </c>
      <c r="T357" s="329" t="s">
        <v>547</v>
      </c>
      <c r="U357" s="328" t="s">
        <v>548</v>
      </c>
      <c r="V357" s="329" t="s">
        <v>549</v>
      </c>
      <c r="W357" s="329" t="s">
        <v>550</v>
      </c>
      <c r="X357" s="329" t="s">
        <v>551</v>
      </c>
      <c r="Y357" s="329" t="s">
        <v>552</v>
      </c>
      <c r="Z357" s="329" t="s">
        <v>553</v>
      </c>
      <c r="AA357" s="329" t="s">
        <v>554</v>
      </c>
      <c r="AB357" s="329" t="s">
        <v>555</v>
      </c>
      <c r="AC357" s="329" t="s">
        <v>556</v>
      </c>
      <c r="AD357" s="329" t="s">
        <v>557</v>
      </c>
      <c r="AE357" s="329" t="s">
        <v>558</v>
      </c>
      <c r="AF357" s="329" t="s">
        <v>559</v>
      </c>
      <c r="AG357" s="329" t="s">
        <v>560</v>
      </c>
      <c r="AH357" s="329" t="s">
        <v>561</v>
      </c>
      <c r="AI357" s="329" t="s">
        <v>562</v>
      </c>
      <c r="AJ357" s="329" t="s">
        <v>563</v>
      </c>
      <c r="AK357" s="329" t="s">
        <v>564</v>
      </c>
      <c r="AL357" s="329" t="s">
        <v>565</v>
      </c>
      <c r="AM357" s="329" t="str">
        <f>AM$14</f>
        <v>Q1-22
Underlying</v>
      </c>
      <c r="AN357" s="329" t="s">
        <v>572</v>
      </c>
      <c r="AO357" s="329" t="str">
        <f>AO$14</f>
        <v>Q2-22
Underlying</v>
      </c>
      <c r="AP357" s="329" t="s">
        <v>577</v>
      </c>
      <c r="AQ357" s="57" t="str">
        <f>AQ$14</f>
        <v>Q3-22
Underlying</v>
      </c>
      <c r="AR357" s="329" t="s">
        <v>602</v>
      </c>
      <c r="AS357" s="415" t="str">
        <f>AS337</f>
        <v>Q4-22
Underlying</v>
      </c>
      <c r="AT357" s="57" t="s">
        <v>603</v>
      </c>
      <c r="AU357" s="329" t="s">
        <v>609</v>
      </c>
      <c r="AV357" s="329" t="s">
        <v>607</v>
      </c>
      <c r="AW357" s="329" t="s">
        <v>616</v>
      </c>
      <c r="AX357" s="329" t="s">
        <v>622</v>
      </c>
      <c r="AY357" s="329" t="s">
        <v>630</v>
      </c>
      <c r="AZ357" s="57" t="s">
        <v>631</v>
      </c>
      <c r="BA357" s="329" t="s">
        <v>649</v>
      </c>
      <c r="BB357" s="329" t="s">
        <v>651</v>
      </c>
      <c r="BC357" s="329" t="s">
        <v>665</v>
      </c>
      <c r="BD357" s="57" t="str">
        <f>BD$14</f>
        <v>Q4-24
Underlying</v>
      </c>
      <c r="BE357" s="415" t="str">
        <f t="shared" ref="BE357" si="123">BE$14</f>
        <v>FY-2024
Underlying</v>
      </c>
      <c r="BF357"/>
      <c r="BG357" s="379" t="str">
        <f>LEFT($AV:$AV,2)&amp;"/"&amp;LEFT(BA:BA,2)</f>
        <v>Q1/Q1</v>
      </c>
      <c r="BH357" s="379"/>
      <c r="BI357" s="379" t="str">
        <f>LEFT($AK:$AK,2)&amp;"/"&amp;LEFT(BE:BE,2)</f>
        <v>FY/FY</v>
      </c>
      <c r="BJ357" s="126"/>
      <c r="BK357" s="224"/>
      <c r="BM357" s="59"/>
      <c r="CE357" s="322"/>
      <c r="CF357" s="59"/>
      <c r="CG357" s="59"/>
      <c r="CH357" s="59"/>
      <c r="CI357" s="59"/>
      <c r="CJ357" s="59"/>
      <c r="CK357" s="59"/>
      <c r="CL357" s="59"/>
      <c r="CM357" s="59"/>
      <c r="CN357" s="59"/>
      <c r="CO357" s="59"/>
      <c r="CT357" s="59"/>
      <c r="CY357" s="59"/>
      <c r="DQ357" s="322"/>
      <c r="DR357" s="59"/>
      <c r="DS357" s="59"/>
      <c r="DT357" s="59"/>
      <c r="DU357" s="59"/>
      <c r="DV357" s="59"/>
      <c r="DW357" s="59"/>
      <c r="DX357" s="59"/>
      <c r="DY357" s="59"/>
      <c r="DZ357" s="59"/>
      <c r="EA357" s="59"/>
      <c r="EF357" s="59"/>
      <c r="EK357" s="59"/>
      <c r="FC357" s="322"/>
      <c r="FD357" s="59"/>
      <c r="FE357" s="59"/>
      <c r="FF357" s="59"/>
      <c r="FG357" s="59"/>
      <c r="FH357" s="59"/>
      <c r="FI357" s="59"/>
      <c r="FJ357" s="59"/>
      <c r="FK357" s="59"/>
      <c r="FL357" s="59"/>
      <c r="FM357" s="59"/>
      <c r="FR357" s="59"/>
      <c r="FW357" s="59"/>
      <c r="GO357" s="322"/>
      <c r="GP357" s="59"/>
      <c r="GQ357" s="59"/>
      <c r="GR357" s="59"/>
      <c r="GS357" s="59"/>
      <c r="GT357" s="59"/>
      <c r="GU357" s="59"/>
      <c r="GV357" s="59"/>
      <c r="GW357" s="59"/>
      <c r="GX357" s="59"/>
      <c r="GY357" s="59"/>
      <c r="HD357" s="59"/>
      <c r="HI357" s="59"/>
      <c r="IA357" s="322"/>
      <c r="IB357" s="59"/>
      <c r="IC357" s="59"/>
      <c r="ID357" s="59"/>
      <c r="IE357" s="59"/>
      <c r="IF357" s="59"/>
      <c r="IG357" s="59"/>
      <c r="IH357" s="59"/>
      <c r="II357" s="59"/>
      <c r="IJ357" s="59"/>
      <c r="IK357" s="59"/>
      <c r="IP357" s="59"/>
      <c r="IU357" s="59"/>
      <c r="JM357" s="322"/>
      <c r="JN357" s="59"/>
      <c r="JO357" s="59"/>
      <c r="JP357" s="59"/>
      <c r="JQ357" s="59"/>
      <c r="JR357" s="59"/>
      <c r="JS357" s="59"/>
      <c r="JT357" s="59"/>
      <c r="JU357" s="59"/>
      <c r="JV357" s="59"/>
      <c r="JW357" s="59"/>
      <c r="KB357" s="59"/>
      <c r="KG357" s="59"/>
      <c r="KY357" s="322"/>
      <c r="KZ357" s="59"/>
      <c r="LA357" s="59"/>
      <c r="LB357" s="59"/>
      <c r="LC357" s="59"/>
      <c r="LD357" s="59"/>
      <c r="LE357" s="59"/>
      <c r="LF357" s="59"/>
      <c r="LG357" s="59"/>
      <c r="LH357" s="59"/>
      <c r="LI357" s="59"/>
      <c r="LN357" s="59"/>
      <c r="LS357" s="59"/>
      <c r="MK357" s="322"/>
      <c r="ML357" s="59"/>
      <c r="MM357" s="59"/>
      <c r="MN357" s="59"/>
      <c r="MO357" s="59"/>
      <c r="MP357" s="59"/>
      <c r="MQ357" s="59"/>
      <c r="MR357" s="59"/>
      <c r="MS357" s="59"/>
      <c r="MT357" s="59"/>
      <c r="MU357" s="59"/>
      <c r="MZ357" s="59"/>
      <c r="NE357" s="59"/>
      <c r="NW357" s="322"/>
      <c r="NX357" s="59"/>
      <c r="NY357" s="59"/>
      <c r="NZ357" s="59"/>
      <c r="OA357" s="59"/>
      <c r="OB357" s="59"/>
      <c r="OC357" s="59"/>
      <c r="OD357" s="59"/>
      <c r="OE357" s="59"/>
      <c r="OF357" s="59"/>
      <c r="OG357" s="59"/>
      <c r="OL357" s="59"/>
      <c r="OQ357" s="59"/>
      <c r="PI357" s="322"/>
      <c r="PJ357" s="59"/>
      <c r="PK357" s="59"/>
      <c r="PL357" s="59"/>
      <c r="PM357" s="59"/>
      <c r="PN357" s="59"/>
      <c r="PO357" s="59"/>
      <c r="PP357" s="59"/>
      <c r="PQ357" s="59"/>
      <c r="PR357" s="59"/>
      <c r="PS357" s="59"/>
      <c r="PX357" s="59"/>
      <c r="QC357" s="59"/>
      <c r="QU357" s="322"/>
      <c r="QV357" s="59"/>
      <c r="QW357" s="59"/>
      <c r="QX357" s="59"/>
      <c r="QY357" s="59"/>
      <c r="QZ357" s="59"/>
      <c r="RA357" s="59"/>
      <c r="RB357" s="59"/>
      <c r="RC357" s="59"/>
      <c r="RD357" s="59"/>
      <c r="RE357" s="59"/>
      <c r="RJ357" s="59"/>
      <c r="RO357" s="59"/>
      <c r="SG357" s="322"/>
      <c r="SH357" s="59"/>
      <c r="SI357" s="59"/>
      <c r="SJ357" s="59"/>
      <c r="SK357" s="59"/>
      <c r="SL357" s="59"/>
      <c r="SM357" s="59"/>
      <c r="SN357" s="59"/>
      <c r="SO357" s="59"/>
      <c r="SP357" s="59"/>
      <c r="SQ357" s="59"/>
      <c r="SV357" s="59"/>
      <c r="TA357" s="59"/>
      <c r="TS357" s="322"/>
      <c r="TT357" s="59"/>
      <c r="TU357" s="59"/>
      <c r="TV357" s="59"/>
      <c r="TW357" s="59"/>
      <c r="TX357" s="59"/>
      <c r="TY357" s="59"/>
      <c r="TZ357" s="59"/>
      <c r="UA357" s="59"/>
      <c r="UB357" s="59"/>
      <c r="UC357" s="59"/>
      <c r="UH357" s="59"/>
      <c r="UM357" s="59"/>
      <c r="VE357" s="322"/>
      <c r="VF357" s="59"/>
      <c r="VG357" s="59"/>
      <c r="VH357" s="59"/>
      <c r="VI357" s="59"/>
      <c r="VJ357" s="59"/>
      <c r="VK357" s="59"/>
      <c r="VL357" s="59"/>
      <c r="VM357" s="59"/>
      <c r="VN357" s="59"/>
      <c r="VO357" s="59"/>
      <c r="VT357" s="59"/>
      <c r="VY357" s="59"/>
      <c r="WQ357" s="322"/>
      <c r="WR357" s="59"/>
      <c r="WS357" s="59"/>
      <c r="WT357" s="59"/>
      <c r="WU357" s="59"/>
      <c r="WV357" s="59"/>
      <c r="WW357" s="59"/>
      <c r="WX357" s="59"/>
      <c r="WY357" s="59"/>
      <c r="WZ357" s="59"/>
      <c r="XA357" s="59"/>
      <c r="XF357" s="59"/>
      <c r="XK357" s="59"/>
      <c r="YC357" s="322"/>
      <c r="YD357" s="59"/>
      <c r="YE357" s="59"/>
      <c r="YF357" s="59"/>
      <c r="YG357" s="59"/>
      <c r="YH357" s="59"/>
      <c r="YI357" s="59"/>
      <c r="YJ357" s="59"/>
      <c r="YK357" s="59"/>
      <c r="YL357" s="59"/>
      <c r="YM357" s="59"/>
      <c r="YR357" s="59"/>
      <c r="YW357" s="59"/>
      <c r="ZO357" s="322"/>
      <c r="ZP357" s="59"/>
      <c r="ZQ357" s="59"/>
      <c r="ZR357" s="59"/>
      <c r="ZS357" s="59"/>
      <c r="ZT357" s="59"/>
      <c r="ZU357" s="59"/>
      <c r="ZV357" s="59"/>
      <c r="ZW357" s="59"/>
      <c r="ZX357" s="59"/>
      <c r="ZY357" s="59"/>
      <c r="AAD357" s="59"/>
      <c r="AAI357" s="59"/>
      <c r="ABA357" s="322"/>
      <c r="ABB357" s="59"/>
      <c r="ABC357" s="59"/>
      <c r="ABD357" s="59"/>
      <c r="ABE357" s="59"/>
      <c r="ABF357" s="59"/>
      <c r="ABG357" s="59"/>
      <c r="ABH357" s="59"/>
      <c r="ABI357" s="59"/>
      <c r="ABJ357" s="59"/>
      <c r="ABK357" s="59"/>
      <c r="ABP357" s="59"/>
      <c r="ABU357" s="59"/>
      <c r="ACM357" s="322"/>
      <c r="ACN357" s="59"/>
      <c r="ACO357" s="59"/>
      <c r="ACP357" s="59"/>
      <c r="ACQ357" s="59"/>
      <c r="ACR357" s="59"/>
      <c r="ACS357" s="59"/>
      <c r="ACT357" s="59"/>
      <c r="ACU357" s="59"/>
      <c r="ACV357" s="59"/>
      <c r="ACW357" s="59"/>
      <c r="ADB357" s="59"/>
      <c r="ADG357" s="59"/>
      <c r="ADY357" s="322"/>
      <c r="ADZ357" s="59"/>
      <c r="AEA357" s="59"/>
      <c r="AEB357" s="59"/>
      <c r="AEC357" s="59"/>
      <c r="AED357" s="59"/>
      <c r="AEE357" s="59"/>
      <c r="AEF357" s="59"/>
      <c r="AEG357" s="59"/>
      <c r="AEH357" s="59"/>
      <c r="AEI357" s="59"/>
      <c r="AEN357" s="59"/>
      <c r="AES357" s="59"/>
      <c r="AFK357" s="322"/>
      <c r="AFL357" s="59"/>
      <c r="AFM357" s="59"/>
      <c r="AFN357" s="59"/>
      <c r="AFO357" s="59"/>
      <c r="AFP357" s="59"/>
      <c r="AFQ357" s="59"/>
      <c r="AFR357" s="59"/>
      <c r="AFS357" s="59"/>
      <c r="AFT357" s="59"/>
      <c r="AFU357" s="59"/>
      <c r="AFZ357" s="59"/>
      <c r="AGE357" s="59"/>
      <c r="AGW357" s="322"/>
      <c r="AGX357" s="59"/>
      <c r="AGY357" s="59"/>
      <c r="AGZ357" s="59"/>
      <c r="AHA357" s="59"/>
      <c r="AHB357" s="59"/>
      <c r="AHC357" s="59"/>
      <c r="AHD357" s="59"/>
      <c r="AHE357" s="59"/>
      <c r="AHF357" s="59"/>
      <c r="AHG357" s="59"/>
      <c r="AHL357" s="59"/>
      <c r="AHQ357" s="59"/>
      <c r="AII357" s="322"/>
      <c r="AIJ357" s="59"/>
      <c r="AIK357" s="59"/>
      <c r="AIL357" s="59"/>
      <c r="AIM357" s="59"/>
      <c r="AIN357" s="59"/>
      <c r="AIO357" s="59"/>
      <c r="AIP357" s="59"/>
      <c r="AIQ357" s="59"/>
      <c r="AIR357" s="59"/>
      <c r="AIS357" s="59"/>
      <c r="AIX357" s="59"/>
      <c r="AJC357" s="59"/>
      <c r="AJU357" s="322"/>
      <c r="AJV357" s="59"/>
      <c r="AJW357" s="59"/>
      <c r="AJX357" s="59"/>
      <c r="AJY357" s="59"/>
      <c r="AJZ357" s="59"/>
      <c r="AKA357" s="59"/>
      <c r="AKB357" s="59"/>
      <c r="AKC357" s="59"/>
      <c r="AKD357" s="59"/>
      <c r="AKE357" s="59"/>
      <c r="AKJ357" s="59"/>
      <c r="AKO357" s="59"/>
      <c r="ALG357" s="322"/>
      <c r="ALH357" s="59"/>
      <c r="ALI357" s="59"/>
      <c r="ALJ357" s="59"/>
      <c r="ALK357" s="59"/>
      <c r="ALL357" s="59"/>
      <c r="ALM357" s="59"/>
      <c r="ALN357" s="59"/>
      <c r="ALO357" s="59"/>
      <c r="ALP357" s="59"/>
      <c r="ALQ357" s="59"/>
      <c r="ALV357" s="59"/>
      <c r="AMA357" s="59"/>
      <c r="AMS357" s="322"/>
      <c r="AMT357" s="59"/>
      <c r="AMU357" s="59"/>
      <c r="AMV357" s="59"/>
      <c r="AMW357" s="59"/>
      <c r="AMX357" s="59"/>
      <c r="AMY357" s="59"/>
      <c r="AMZ357" s="59"/>
      <c r="ANA357" s="59"/>
      <c r="ANB357" s="59"/>
      <c r="ANC357" s="59"/>
      <c r="ANH357" s="59"/>
      <c r="ANM357" s="59"/>
      <c r="AOE357" s="322"/>
      <c r="AOF357" s="59"/>
      <c r="AOG357" s="59"/>
      <c r="AOH357" s="59"/>
      <c r="AOI357" s="59"/>
      <c r="AOJ357" s="59"/>
      <c r="AOK357" s="59"/>
      <c r="AOL357" s="59"/>
      <c r="AOM357" s="59"/>
      <c r="AON357" s="59"/>
      <c r="AOO357" s="59"/>
      <c r="AOT357" s="59"/>
      <c r="AOY357" s="59"/>
      <c r="APQ357" s="322"/>
      <c r="APR357" s="59"/>
      <c r="APS357" s="59"/>
      <c r="APT357" s="59"/>
      <c r="APU357" s="59"/>
      <c r="APV357" s="59"/>
      <c r="APW357" s="59"/>
      <c r="APX357" s="59"/>
      <c r="APY357" s="59"/>
      <c r="APZ357" s="59"/>
      <c r="AQA357" s="59"/>
      <c r="AQF357" s="59"/>
      <c r="AQK357" s="59"/>
      <c r="ARC357" s="322"/>
      <c r="ARD357" s="59"/>
      <c r="ARE357" s="59"/>
      <c r="ARF357" s="59"/>
      <c r="ARG357" s="59"/>
      <c r="ARH357" s="59"/>
      <c r="ARI357" s="59"/>
      <c r="ARJ357" s="59"/>
      <c r="ARK357" s="59"/>
      <c r="ARL357" s="59"/>
      <c r="ARM357" s="59"/>
      <c r="ARR357" s="59"/>
      <c r="ARW357" s="59"/>
      <c r="ASO357" s="322"/>
      <c r="ASP357" s="59"/>
      <c r="ASQ357" s="59"/>
      <c r="ASR357" s="59"/>
      <c r="ASS357" s="59"/>
      <c r="AST357" s="59"/>
      <c r="ASU357" s="59"/>
      <c r="ASV357" s="59"/>
      <c r="ASW357" s="59"/>
      <c r="ASX357" s="59"/>
      <c r="ASY357" s="59"/>
      <c r="ATD357" s="59"/>
      <c r="ATI357" s="59"/>
      <c r="AUA357" s="322"/>
      <c r="AUB357" s="59"/>
      <c r="AUC357" s="59"/>
      <c r="AUD357" s="59"/>
      <c r="AUE357" s="59"/>
      <c r="AUF357" s="59"/>
      <c r="AUG357" s="59"/>
      <c r="AUH357" s="59"/>
      <c r="AUI357" s="59"/>
      <c r="AUJ357" s="59"/>
      <c r="AUK357" s="59"/>
      <c r="AUP357" s="59"/>
      <c r="AUU357" s="59"/>
      <c r="AVM357" s="322"/>
      <c r="AVN357" s="59"/>
      <c r="AVO357" s="59"/>
      <c r="AVP357" s="59"/>
      <c r="AVQ357" s="59"/>
      <c r="AVR357" s="59"/>
      <c r="AVS357" s="59"/>
      <c r="AVT357" s="59"/>
      <c r="AVU357" s="59"/>
      <c r="AVV357" s="59"/>
      <c r="AVW357" s="59"/>
      <c r="AWB357" s="59"/>
      <c r="AWG357" s="59"/>
      <c r="AWY357" s="322"/>
      <c r="AWZ357" s="59"/>
      <c r="AXA357" s="59"/>
      <c r="AXB357" s="59"/>
      <c r="AXC357" s="59"/>
      <c r="AXD357" s="59"/>
      <c r="AXE357" s="59"/>
      <c r="AXF357" s="59"/>
      <c r="AXG357" s="59"/>
      <c r="AXH357" s="59"/>
      <c r="AXI357" s="59"/>
      <c r="AXN357" s="59"/>
      <c r="AXS357" s="59"/>
      <c r="AYK357" s="322"/>
      <c r="AYL357" s="59"/>
      <c r="AYM357" s="59"/>
      <c r="AYN357" s="59"/>
      <c r="AYO357" s="59"/>
      <c r="AYP357" s="59"/>
      <c r="AYQ357" s="59"/>
      <c r="AYR357" s="59"/>
      <c r="AYS357" s="59"/>
      <c r="AYT357" s="59"/>
      <c r="AYU357" s="59"/>
      <c r="AYZ357" s="59"/>
      <c r="AZE357" s="59"/>
      <c r="AZW357" s="322"/>
      <c r="AZX357" s="59"/>
      <c r="AZY357" s="59"/>
      <c r="AZZ357" s="59"/>
      <c r="BAA357" s="59"/>
      <c r="BAB357" s="59"/>
      <c r="BAC357" s="59"/>
      <c r="BAD357" s="59"/>
      <c r="BAE357" s="59"/>
      <c r="BAF357" s="59"/>
      <c r="BAG357" s="59"/>
      <c r="BAL357" s="59"/>
      <c r="BAQ357" s="59"/>
      <c r="BBI357" s="322"/>
      <c r="BBJ357" s="59"/>
      <c r="BBK357" s="59"/>
      <c r="BBL357" s="59"/>
      <c r="BBM357" s="59"/>
      <c r="BBN357" s="59"/>
      <c r="BBO357" s="59"/>
      <c r="BBP357" s="59"/>
      <c r="BBQ357" s="59"/>
      <c r="BBR357" s="59"/>
      <c r="BBS357" s="59"/>
      <c r="BBX357" s="59"/>
      <c r="BCC357" s="59"/>
      <c r="BCU357" s="322"/>
      <c r="BCV357" s="59"/>
      <c r="BCW357" s="59"/>
      <c r="BCX357" s="59"/>
      <c r="BCY357" s="59"/>
      <c r="BCZ357" s="59"/>
      <c r="BDA357" s="59"/>
      <c r="BDB357" s="59"/>
      <c r="BDC357" s="59"/>
      <c r="BDD357" s="59"/>
      <c r="BDE357" s="59"/>
      <c r="BDJ357" s="59"/>
      <c r="BDO357" s="59"/>
      <c r="BEG357" s="322"/>
      <c r="BEH357" s="59"/>
      <c r="BEI357" s="59"/>
      <c r="BEJ357" s="59"/>
      <c r="BEK357" s="59"/>
      <c r="BEL357" s="59"/>
      <c r="BEM357" s="59"/>
      <c r="BEN357" s="59"/>
      <c r="BEO357" s="59"/>
      <c r="BEP357" s="59"/>
      <c r="BEQ357" s="59"/>
      <c r="BEV357" s="59"/>
      <c r="BFA357" s="59"/>
      <c r="BFS357" s="322"/>
      <c r="BFT357" s="59"/>
      <c r="BFU357" s="59"/>
      <c r="BFV357" s="59"/>
      <c r="BFW357" s="59"/>
      <c r="BFX357" s="59"/>
      <c r="BFY357" s="59"/>
      <c r="BFZ357" s="59"/>
      <c r="BGA357" s="59"/>
      <c r="BGB357" s="59"/>
      <c r="BGC357" s="59"/>
      <c r="BGH357" s="59"/>
      <c r="BGM357" s="59"/>
      <c r="BHE357" s="322"/>
      <c r="BHF357" s="59"/>
      <c r="BHG357" s="59"/>
      <c r="BHH357" s="59"/>
      <c r="BHI357" s="59"/>
      <c r="BHJ357" s="59"/>
      <c r="BHK357" s="59"/>
      <c r="BHL357" s="59"/>
      <c r="BHM357" s="59"/>
      <c r="BHN357" s="59"/>
      <c r="BHO357" s="59"/>
      <c r="BHT357" s="59"/>
      <c r="BHY357" s="59"/>
      <c r="BIQ357" s="322"/>
      <c r="BIR357" s="59"/>
      <c r="BIS357" s="59"/>
      <c r="BIT357" s="59"/>
      <c r="BIU357" s="59"/>
      <c r="BIV357" s="59"/>
      <c r="BIW357" s="59"/>
      <c r="BIX357" s="59"/>
      <c r="BIY357" s="59"/>
      <c r="BIZ357" s="59"/>
      <c r="BJA357" s="59"/>
      <c r="BJF357" s="59"/>
      <c r="BJK357" s="59"/>
      <c r="BKC357" s="322"/>
      <c r="BKD357" s="59"/>
      <c r="BKE357" s="59"/>
      <c r="BKF357" s="59"/>
      <c r="BKG357" s="59"/>
      <c r="BKH357" s="59"/>
      <c r="BKI357" s="59"/>
      <c r="BKJ357" s="59"/>
      <c r="BKK357" s="59"/>
      <c r="BKL357" s="59"/>
      <c r="BKM357" s="59"/>
      <c r="BKR357" s="59"/>
      <c r="BKW357" s="59"/>
      <c r="BLO357" s="322"/>
      <c r="BLP357" s="59"/>
      <c r="BLQ357" s="59"/>
      <c r="BLR357" s="59"/>
      <c r="BLS357" s="59"/>
      <c r="BLT357" s="59"/>
      <c r="BLU357" s="59"/>
      <c r="BLV357" s="59"/>
      <c r="BLW357" s="59"/>
      <c r="BLX357" s="59"/>
      <c r="BLY357" s="59"/>
      <c r="BMD357" s="59"/>
      <c r="BMI357" s="59"/>
      <c r="BNA357" s="322"/>
      <c r="BNB357" s="59"/>
      <c r="BNC357" s="59"/>
      <c r="BND357" s="59"/>
      <c r="BNE357" s="59"/>
      <c r="BNF357" s="59"/>
      <c r="BNG357" s="59"/>
      <c r="BNH357" s="59"/>
      <c r="BNI357" s="59"/>
      <c r="BNJ357" s="59"/>
      <c r="BNK357" s="59"/>
      <c r="BNP357" s="59"/>
      <c r="BNU357" s="59"/>
      <c r="BOM357" s="322"/>
      <c r="BON357" s="59"/>
      <c r="BOO357" s="59"/>
      <c r="BOP357" s="59"/>
      <c r="BOQ357" s="59"/>
      <c r="BOR357" s="59"/>
      <c r="BOS357" s="59"/>
      <c r="BOT357" s="59"/>
      <c r="BOU357" s="59"/>
      <c r="BOV357" s="59"/>
      <c r="BOW357" s="59"/>
      <c r="BPB357" s="59"/>
      <c r="BPG357" s="59"/>
      <c r="BPY357" s="322"/>
      <c r="BPZ357" s="59"/>
      <c r="BQA357" s="59"/>
      <c r="BQB357" s="59"/>
      <c r="BQC357" s="59"/>
      <c r="BQD357" s="59"/>
      <c r="BQE357" s="59"/>
      <c r="BQF357" s="59"/>
      <c r="BQG357" s="59"/>
      <c r="BQH357" s="59"/>
      <c r="BQI357" s="59"/>
      <c r="BQN357" s="59"/>
      <c r="BQS357" s="59"/>
      <c r="BRK357" s="322"/>
      <c r="BRL357" s="59"/>
      <c r="BRM357" s="59"/>
      <c r="BRN357" s="59"/>
      <c r="BRO357" s="59"/>
      <c r="BRP357" s="59"/>
      <c r="BRQ357" s="59"/>
      <c r="BRR357" s="59"/>
      <c r="BRS357" s="59"/>
      <c r="BRT357" s="59"/>
      <c r="BRU357" s="59"/>
      <c r="BRZ357" s="59"/>
      <c r="BSE357" s="59"/>
      <c r="BSW357" s="322"/>
      <c r="BSX357" s="59"/>
      <c r="BSY357" s="59"/>
      <c r="BSZ357" s="59"/>
      <c r="BTA357" s="59"/>
      <c r="BTB357" s="59"/>
      <c r="BTC357" s="59"/>
      <c r="BTD357" s="59"/>
      <c r="BTE357" s="59"/>
      <c r="BTF357" s="59"/>
      <c r="BTG357" s="59"/>
      <c r="BTL357" s="59"/>
      <c r="BTQ357" s="59"/>
      <c r="BUI357" s="322"/>
      <c r="BUJ357" s="59"/>
      <c r="BUK357" s="59"/>
      <c r="BUL357" s="59"/>
      <c r="BUM357" s="59"/>
      <c r="BUN357" s="59"/>
      <c r="BUO357" s="59"/>
      <c r="BUP357" s="59"/>
      <c r="BUQ357" s="59"/>
      <c r="BUR357" s="59"/>
      <c r="BUS357" s="59"/>
      <c r="BUX357" s="59"/>
      <c r="BVC357" s="59"/>
      <c r="BVU357" s="322"/>
      <c r="BVV357" s="59"/>
      <c r="BVW357" s="59"/>
      <c r="BVX357" s="59"/>
      <c r="BVY357" s="59"/>
      <c r="BVZ357" s="59"/>
      <c r="BWA357" s="59"/>
      <c r="BWB357" s="59"/>
      <c r="BWC357" s="59"/>
      <c r="BWD357" s="59"/>
      <c r="BWE357" s="59"/>
      <c r="BWJ357" s="59"/>
      <c r="BWO357" s="59"/>
      <c r="BXG357" s="322"/>
      <c r="BXH357" s="59"/>
      <c r="BXI357" s="59"/>
      <c r="BXJ357" s="59"/>
      <c r="BXK357" s="59"/>
      <c r="BXL357" s="59"/>
      <c r="BXM357" s="59"/>
      <c r="BXN357" s="59"/>
      <c r="BXO357" s="59"/>
      <c r="BXP357" s="59"/>
      <c r="BXQ357" s="59"/>
      <c r="BXV357" s="59"/>
      <c r="BYA357" s="59"/>
      <c r="BYS357" s="322"/>
      <c r="BYT357" s="59"/>
      <c r="BYU357" s="59"/>
      <c r="BYV357" s="59"/>
      <c r="BYW357" s="59"/>
      <c r="BYX357" s="59"/>
      <c r="BYY357" s="59"/>
      <c r="BYZ357" s="59"/>
      <c r="BZA357" s="59"/>
      <c r="BZB357" s="59"/>
      <c r="BZC357" s="59"/>
      <c r="BZH357" s="59"/>
      <c r="BZM357" s="59"/>
      <c r="CAE357" s="322"/>
      <c r="CAF357" s="59"/>
      <c r="CAG357" s="59"/>
      <c r="CAH357" s="59"/>
      <c r="CAI357" s="59"/>
      <c r="CAJ357" s="59"/>
      <c r="CAK357" s="59"/>
      <c r="CAL357" s="59"/>
      <c r="CAM357" s="59"/>
      <c r="CAN357" s="59"/>
      <c r="CAO357" s="59"/>
      <c r="CAT357" s="59"/>
      <c r="CAY357" s="59"/>
      <c r="CBQ357" s="322"/>
      <c r="CBR357" s="59"/>
      <c r="CBS357" s="59"/>
      <c r="CBT357" s="59"/>
      <c r="CBU357" s="59"/>
      <c r="CBV357" s="59"/>
      <c r="CBW357" s="59"/>
      <c r="CBX357" s="59"/>
      <c r="CBY357" s="59"/>
      <c r="CBZ357" s="59"/>
      <c r="CCA357" s="59"/>
      <c r="CCF357" s="59"/>
      <c r="CCK357" s="59"/>
      <c r="CDC357" s="322"/>
      <c r="CDD357" s="59"/>
      <c r="CDE357" s="59"/>
      <c r="CDF357" s="59"/>
      <c r="CDG357" s="59"/>
      <c r="CDH357" s="59"/>
      <c r="CDI357" s="59"/>
      <c r="CDJ357" s="59"/>
      <c r="CDK357" s="59"/>
      <c r="CDL357" s="59"/>
      <c r="CDM357" s="59"/>
      <c r="CDR357" s="59"/>
      <c r="CDW357" s="59"/>
      <c r="CEO357" s="322"/>
      <c r="CEP357" s="59"/>
      <c r="CEQ357" s="59"/>
      <c r="CER357" s="59"/>
      <c r="CES357" s="59"/>
      <c r="CET357" s="59"/>
      <c r="CEU357" s="59"/>
      <c r="CEV357" s="59"/>
      <c r="CEW357" s="59"/>
      <c r="CEX357" s="59"/>
      <c r="CEY357" s="59"/>
      <c r="CFD357" s="59"/>
      <c r="CFI357" s="59"/>
      <c r="CGA357" s="322"/>
      <c r="CGB357" s="59"/>
      <c r="CGC357" s="59"/>
      <c r="CGD357" s="59"/>
      <c r="CGE357" s="59"/>
      <c r="CGF357" s="59"/>
      <c r="CGG357" s="59"/>
      <c r="CGH357" s="59"/>
      <c r="CGI357" s="59"/>
      <c r="CGJ357" s="59"/>
      <c r="CGK357" s="59"/>
      <c r="CGP357" s="59"/>
      <c r="CGU357" s="59"/>
      <c r="CHM357" s="322"/>
      <c r="CHN357" s="59"/>
      <c r="CHO357" s="59"/>
      <c r="CHP357" s="59"/>
      <c r="CHQ357" s="59"/>
      <c r="CHR357" s="59"/>
      <c r="CHS357" s="59"/>
      <c r="CHT357" s="59"/>
      <c r="CHU357" s="59"/>
      <c r="CHV357" s="59"/>
      <c r="CHW357" s="59"/>
      <c r="CIB357" s="59"/>
      <c r="CIG357" s="59"/>
      <c r="CIY357" s="322"/>
      <c r="CIZ357" s="59"/>
      <c r="CJA357" s="59"/>
      <c r="CJB357" s="59"/>
      <c r="CJC357" s="59"/>
      <c r="CJD357" s="59"/>
      <c r="CJE357" s="59"/>
      <c r="CJF357" s="59"/>
      <c r="CJG357" s="59"/>
      <c r="CJH357" s="59"/>
      <c r="CJI357" s="59"/>
      <c r="CJN357" s="59"/>
      <c r="CJS357" s="59"/>
      <c r="CKK357" s="322"/>
      <c r="CKL357" s="59"/>
      <c r="CKM357" s="59"/>
      <c r="CKN357" s="59"/>
      <c r="CKO357" s="59"/>
      <c r="CKP357" s="59"/>
      <c r="CKQ357" s="59"/>
      <c r="CKR357" s="59"/>
      <c r="CKS357" s="59"/>
      <c r="CKT357" s="59"/>
      <c r="CKU357" s="59"/>
      <c r="CKZ357" s="59"/>
      <c r="CLE357" s="59"/>
      <c r="CLW357" s="322"/>
      <c r="CLX357" s="59"/>
      <c r="CLY357" s="59"/>
      <c r="CLZ357" s="59"/>
      <c r="CMA357" s="59"/>
      <c r="CMB357" s="59"/>
      <c r="CMC357" s="59"/>
      <c r="CMD357" s="59"/>
      <c r="CME357" s="59"/>
      <c r="CMF357" s="59"/>
      <c r="CMG357" s="59"/>
      <c r="CML357" s="59"/>
      <c r="CMQ357" s="59"/>
      <c r="CNI357" s="322"/>
      <c r="CNJ357" s="59"/>
      <c r="CNK357" s="59"/>
      <c r="CNL357" s="59"/>
      <c r="CNM357" s="59"/>
      <c r="CNN357" s="59"/>
      <c r="CNO357" s="59"/>
      <c r="CNP357" s="59"/>
      <c r="CNQ357" s="59"/>
      <c r="CNR357" s="59"/>
      <c r="CNS357" s="59"/>
      <c r="CNX357" s="59"/>
      <c r="COC357" s="59"/>
      <c r="COU357" s="322"/>
      <c r="COV357" s="59"/>
      <c r="COW357" s="59"/>
      <c r="COX357" s="59"/>
      <c r="COY357" s="59"/>
      <c r="COZ357" s="59"/>
      <c r="CPA357" s="59"/>
      <c r="CPB357" s="59"/>
      <c r="CPC357" s="59"/>
      <c r="CPD357" s="59"/>
      <c r="CPE357" s="59"/>
      <c r="CPJ357" s="59"/>
      <c r="CPO357" s="59"/>
      <c r="CQG357" s="322"/>
      <c r="CQH357" s="59"/>
      <c r="CQI357" s="59"/>
      <c r="CQJ357" s="59"/>
      <c r="CQK357" s="59"/>
      <c r="CQL357" s="59"/>
      <c r="CQM357" s="59"/>
      <c r="CQN357" s="59"/>
      <c r="CQO357" s="59"/>
      <c r="CQP357" s="59"/>
      <c r="CQQ357" s="59"/>
      <c r="CQV357" s="59"/>
      <c r="CRA357" s="59"/>
      <c r="CRS357" s="322"/>
      <c r="CRT357" s="59"/>
      <c r="CRU357" s="59"/>
      <c r="CRV357" s="59"/>
      <c r="CRW357" s="59"/>
      <c r="CRX357" s="59"/>
      <c r="CRY357" s="59"/>
      <c r="CRZ357" s="59"/>
      <c r="CSA357" s="59"/>
      <c r="CSB357" s="59"/>
      <c r="CSC357" s="59"/>
      <c r="CSH357" s="59"/>
      <c r="CSM357" s="59"/>
      <c r="CTE357" s="322"/>
      <c r="CTF357" s="59"/>
      <c r="CTG357" s="59"/>
      <c r="CTH357" s="59"/>
      <c r="CTI357" s="59"/>
      <c r="CTJ357" s="59"/>
      <c r="CTK357" s="59"/>
      <c r="CTL357" s="59"/>
      <c r="CTM357" s="59"/>
      <c r="CTN357" s="59"/>
      <c r="CTO357" s="59"/>
      <c r="CTT357" s="59"/>
      <c r="CTY357" s="59"/>
      <c r="CUQ357" s="322"/>
      <c r="CUR357" s="59"/>
      <c r="CUS357" s="59"/>
      <c r="CUT357" s="59"/>
      <c r="CUU357" s="59"/>
      <c r="CUV357" s="59"/>
      <c r="CUW357" s="59"/>
      <c r="CUX357" s="59"/>
      <c r="CUY357" s="59"/>
      <c r="CUZ357" s="59"/>
      <c r="CVA357" s="59"/>
      <c r="CVF357" s="59"/>
      <c r="CVK357" s="59"/>
      <c r="CWC357" s="322"/>
      <c r="CWD357" s="59"/>
      <c r="CWE357" s="59"/>
      <c r="CWF357" s="59"/>
      <c r="CWG357" s="59"/>
      <c r="CWH357" s="59"/>
      <c r="CWI357" s="59"/>
      <c r="CWJ357" s="59"/>
      <c r="CWK357" s="59"/>
      <c r="CWL357" s="59"/>
      <c r="CWM357" s="59"/>
      <c r="CWR357" s="59"/>
      <c r="CWW357" s="59"/>
      <c r="CXO357" s="322"/>
      <c r="CXP357" s="59"/>
      <c r="CXQ357" s="59"/>
      <c r="CXR357" s="59"/>
      <c r="CXS357" s="59"/>
      <c r="CXT357" s="59"/>
      <c r="CXU357" s="59"/>
      <c r="CXV357" s="59"/>
      <c r="CXW357" s="59"/>
      <c r="CXX357" s="59"/>
      <c r="CXY357" s="59"/>
      <c r="CYD357" s="59"/>
      <c r="CYI357" s="59"/>
      <c r="CZA357" s="322"/>
      <c r="CZB357" s="59"/>
      <c r="CZC357" s="59"/>
      <c r="CZD357" s="59"/>
      <c r="CZE357" s="59"/>
      <c r="CZF357" s="59"/>
      <c r="CZG357" s="59"/>
      <c r="CZH357" s="59"/>
      <c r="CZI357" s="59"/>
      <c r="CZJ357" s="59"/>
      <c r="CZK357" s="59"/>
      <c r="CZP357" s="59"/>
      <c r="CZU357" s="59"/>
      <c r="DAM357" s="322"/>
      <c r="DAN357" s="59"/>
      <c r="DAO357" s="59"/>
      <c r="DAP357" s="59"/>
      <c r="DAQ357" s="59"/>
      <c r="DAR357" s="59"/>
      <c r="DAS357" s="59"/>
      <c r="DAT357" s="59"/>
      <c r="DAU357" s="59"/>
      <c r="DAV357" s="59"/>
      <c r="DAW357" s="59"/>
      <c r="DBB357" s="59"/>
      <c r="DBG357" s="59"/>
      <c r="DBY357" s="322"/>
      <c r="DBZ357" s="59"/>
      <c r="DCA357" s="59"/>
      <c r="DCB357" s="59"/>
      <c r="DCC357" s="59"/>
      <c r="DCD357" s="59"/>
      <c r="DCE357" s="59"/>
      <c r="DCF357" s="59"/>
      <c r="DCG357" s="59"/>
      <c r="DCH357" s="59"/>
      <c r="DCI357" s="59"/>
      <c r="DCN357" s="59"/>
      <c r="DCS357" s="59"/>
      <c r="DDK357" s="322"/>
      <c r="DDL357" s="59"/>
      <c r="DDM357" s="59"/>
      <c r="DDN357" s="59"/>
      <c r="DDO357" s="59"/>
      <c r="DDP357" s="59"/>
      <c r="DDQ357" s="59"/>
      <c r="DDR357" s="59"/>
      <c r="DDS357" s="59"/>
      <c r="DDT357" s="59"/>
      <c r="DDU357" s="59"/>
      <c r="DDZ357" s="59"/>
      <c r="DEE357" s="59"/>
      <c r="DEW357" s="322"/>
      <c r="DEX357" s="59"/>
      <c r="DEY357" s="59"/>
      <c r="DEZ357" s="59"/>
      <c r="DFA357" s="59"/>
      <c r="DFB357" s="59"/>
      <c r="DFC357" s="59"/>
      <c r="DFD357" s="59"/>
      <c r="DFE357" s="59"/>
      <c r="DFF357" s="59"/>
      <c r="DFG357" s="59"/>
      <c r="DFL357" s="59"/>
      <c r="DFQ357" s="59"/>
      <c r="DGI357" s="322"/>
      <c r="DGJ357" s="59"/>
      <c r="DGK357" s="59"/>
      <c r="DGL357" s="59"/>
      <c r="DGM357" s="59"/>
      <c r="DGN357" s="59"/>
      <c r="DGO357" s="59"/>
      <c r="DGP357" s="59"/>
      <c r="DGQ357" s="59"/>
      <c r="DGR357" s="59"/>
      <c r="DGS357" s="59"/>
      <c r="DGX357" s="59"/>
      <c r="DHC357" s="59"/>
      <c r="DHU357" s="322"/>
      <c r="DHV357" s="59"/>
      <c r="DHW357" s="59"/>
      <c r="DHX357" s="59"/>
      <c r="DHY357" s="59"/>
      <c r="DHZ357" s="59"/>
      <c r="DIA357" s="59"/>
      <c r="DIB357" s="59"/>
      <c r="DIC357" s="59"/>
      <c r="DID357" s="59"/>
      <c r="DIE357" s="59"/>
      <c r="DIJ357" s="59"/>
      <c r="DIO357" s="59"/>
      <c r="DJG357" s="322"/>
      <c r="DJH357" s="59"/>
      <c r="DJI357" s="59"/>
      <c r="DJJ357" s="59"/>
      <c r="DJK357" s="59"/>
      <c r="DJL357" s="59"/>
      <c r="DJM357" s="59"/>
      <c r="DJN357" s="59"/>
      <c r="DJO357" s="59"/>
      <c r="DJP357" s="59"/>
      <c r="DJQ357" s="59"/>
      <c r="DJV357" s="59"/>
      <c r="DKA357" s="59"/>
      <c r="DKS357" s="322"/>
      <c r="DKT357" s="59"/>
      <c r="DKU357" s="59"/>
      <c r="DKV357" s="59"/>
      <c r="DKW357" s="59"/>
      <c r="DKX357" s="59"/>
      <c r="DKY357" s="59"/>
      <c r="DKZ357" s="59"/>
      <c r="DLA357" s="59"/>
      <c r="DLB357" s="59"/>
      <c r="DLC357" s="59"/>
      <c r="DLH357" s="59"/>
      <c r="DLM357" s="59"/>
      <c r="DME357" s="322"/>
      <c r="DMF357" s="59"/>
      <c r="DMG357" s="59"/>
      <c r="DMH357" s="59"/>
      <c r="DMI357" s="59"/>
      <c r="DMJ357" s="59"/>
      <c r="DMK357" s="59"/>
      <c r="DML357" s="59"/>
      <c r="DMM357" s="59"/>
      <c r="DMN357" s="59"/>
      <c r="DMO357" s="59"/>
      <c r="DMT357" s="59"/>
      <c r="DMY357" s="59"/>
      <c r="DNQ357" s="322"/>
      <c r="DNR357" s="59"/>
      <c r="DNS357" s="59"/>
      <c r="DNT357" s="59"/>
      <c r="DNU357" s="59"/>
      <c r="DNV357" s="59"/>
      <c r="DNW357" s="59"/>
      <c r="DNX357" s="59"/>
      <c r="DNY357" s="59"/>
      <c r="DNZ357" s="59"/>
      <c r="DOA357" s="59"/>
      <c r="DOF357" s="59"/>
      <c r="DOK357" s="59"/>
      <c r="DPC357" s="322"/>
      <c r="DPD357" s="59"/>
      <c r="DPE357" s="59"/>
      <c r="DPF357" s="59"/>
      <c r="DPG357" s="59"/>
      <c r="DPH357" s="59"/>
      <c r="DPI357" s="59"/>
      <c r="DPJ357" s="59"/>
      <c r="DPK357" s="59"/>
      <c r="DPL357" s="59"/>
      <c r="DPM357" s="59"/>
      <c r="DPR357" s="59"/>
      <c r="DPW357" s="59"/>
      <c r="DQO357" s="322"/>
      <c r="DQP357" s="59"/>
      <c r="DQQ357" s="59"/>
      <c r="DQR357" s="59"/>
      <c r="DQS357" s="59"/>
      <c r="DQT357" s="59"/>
      <c r="DQU357" s="59"/>
      <c r="DQV357" s="59"/>
      <c r="DQW357" s="59"/>
      <c r="DQX357" s="59"/>
      <c r="DQY357" s="59"/>
      <c r="DRD357" s="59"/>
      <c r="DRI357" s="59"/>
      <c r="DSA357" s="322"/>
      <c r="DSB357" s="59"/>
      <c r="DSC357" s="59"/>
      <c r="DSD357" s="59"/>
      <c r="DSE357" s="59"/>
      <c r="DSF357" s="59"/>
      <c r="DSG357" s="59"/>
      <c r="DSH357" s="59"/>
      <c r="DSI357" s="59"/>
      <c r="DSJ357" s="59"/>
      <c r="DSK357" s="59"/>
      <c r="DSP357" s="59"/>
      <c r="DSU357" s="59"/>
      <c r="DTM357" s="322"/>
      <c r="DTN357" s="59"/>
      <c r="DTO357" s="59"/>
      <c r="DTP357" s="59"/>
      <c r="DTQ357" s="59"/>
      <c r="DTR357" s="59"/>
      <c r="DTS357" s="59"/>
      <c r="DTT357" s="59"/>
      <c r="DTU357" s="59"/>
      <c r="DTV357" s="59"/>
      <c r="DTW357" s="59"/>
      <c r="DUB357" s="59"/>
      <c r="DUG357" s="59"/>
      <c r="DUY357" s="322"/>
      <c r="DUZ357" s="59"/>
      <c r="DVA357" s="59"/>
      <c r="DVB357" s="59"/>
      <c r="DVC357" s="59"/>
      <c r="DVD357" s="59"/>
      <c r="DVE357" s="59"/>
      <c r="DVF357" s="59"/>
      <c r="DVG357" s="59"/>
      <c r="DVH357" s="59"/>
      <c r="DVI357" s="59"/>
      <c r="DVN357" s="59"/>
      <c r="DVS357" s="59"/>
      <c r="DWK357" s="322"/>
      <c r="DWL357" s="59"/>
      <c r="DWM357" s="59"/>
      <c r="DWN357" s="59"/>
      <c r="DWO357" s="59"/>
      <c r="DWP357" s="59"/>
      <c r="DWQ357" s="59"/>
      <c r="DWR357" s="59"/>
      <c r="DWS357" s="59"/>
      <c r="DWT357" s="59"/>
      <c r="DWU357" s="59"/>
      <c r="DWZ357" s="59"/>
      <c r="DXE357" s="59"/>
      <c r="DXW357" s="322"/>
      <c r="DXX357" s="59"/>
      <c r="DXY357" s="59"/>
      <c r="DXZ357" s="59"/>
      <c r="DYA357" s="59"/>
      <c r="DYB357" s="59"/>
      <c r="DYC357" s="59"/>
      <c r="DYD357" s="59"/>
      <c r="DYE357" s="59"/>
      <c r="DYF357" s="59"/>
      <c r="DYG357" s="59"/>
      <c r="DYL357" s="59"/>
      <c r="DYQ357" s="59"/>
      <c r="DZI357" s="322"/>
      <c r="DZJ357" s="59"/>
      <c r="DZK357" s="59"/>
      <c r="DZL357" s="59"/>
      <c r="DZM357" s="59"/>
      <c r="DZN357" s="59"/>
      <c r="DZO357" s="59"/>
      <c r="DZP357" s="59"/>
      <c r="DZQ357" s="59"/>
      <c r="DZR357" s="59"/>
      <c r="DZS357" s="59"/>
      <c r="DZX357" s="59"/>
      <c r="EAC357" s="59"/>
      <c r="EAU357" s="322"/>
      <c r="EAV357" s="59"/>
      <c r="EAW357" s="59"/>
      <c r="EAX357" s="59"/>
      <c r="EAY357" s="59"/>
      <c r="EAZ357" s="59"/>
      <c r="EBA357" s="59"/>
      <c r="EBB357" s="59"/>
      <c r="EBC357" s="59"/>
      <c r="EBD357" s="59"/>
      <c r="EBE357" s="59"/>
      <c r="EBJ357" s="59"/>
      <c r="EBO357" s="59"/>
      <c r="ECG357" s="322"/>
      <c r="ECH357" s="59"/>
      <c r="ECI357" s="59"/>
      <c r="ECJ357" s="59"/>
      <c r="ECK357" s="59"/>
      <c r="ECL357" s="59"/>
      <c r="ECM357" s="59"/>
      <c r="ECN357" s="59"/>
      <c r="ECO357" s="59"/>
      <c r="ECP357" s="59"/>
      <c r="ECQ357" s="59"/>
      <c r="ECV357" s="59"/>
      <c r="EDA357" s="59"/>
      <c r="EDS357" s="322"/>
      <c r="EDT357" s="59"/>
      <c r="EDU357" s="59"/>
      <c r="EDV357" s="59"/>
      <c r="EDW357" s="59"/>
      <c r="EDX357" s="59"/>
      <c r="EDY357" s="59"/>
      <c r="EDZ357" s="59"/>
      <c r="EEA357" s="59"/>
      <c r="EEB357" s="59"/>
      <c r="EEC357" s="59"/>
      <c r="EEH357" s="59"/>
      <c r="EEM357" s="59"/>
      <c r="EFE357" s="322"/>
      <c r="EFF357" s="59"/>
      <c r="EFG357" s="59"/>
      <c r="EFH357" s="59"/>
      <c r="EFI357" s="59"/>
      <c r="EFJ357" s="59"/>
      <c r="EFK357" s="59"/>
      <c r="EFL357" s="59"/>
      <c r="EFM357" s="59"/>
      <c r="EFN357" s="59"/>
      <c r="EFO357" s="59"/>
      <c r="EFT357" s="59"/>
      <c r="EFY357" s="59"/>
      <c r="EGQ357" s="322"/>
      <c r="EGR357" s="59"/>
      <c r="EGS357" s="59"/>
      <c r="EGT357" s="59"/>
      <c r="EGU357" s="59"/>
      <c r="EGV357" s="59"/>
      <c r="EGW357" s="59"/>
      <c r="EGX357" s="59"/>
      <c r="EGY357" s="59"/>
      <c r="EGZ357" s="59"/>
      <c r="EHA357" s="59"/>
      <c r="EHF357" s="59"/>
      <c r="EHK357" s="59"/>
      <c r="EIC357" s="322"/>
      <c r="EID357" s="59"/>
      <c r="EIE357" s="59"/>
      <c r="EIF357" s="59"/>
      <c r="EIG357" s="59"/>
      <c r="EIH357" s="59"/>
      <c r="EII357" s="59"/>
      <c r="EIJ357" s="59"/>
      <c r="EIK357" s="59"/>
      <c r="EIL357" s="59"/>
      <c r="EIM357" s="59"/>
      <c r="EIR357" s="59"/>
      <c r="EIW357" s="59"/>
      <c r="EJO357" s="322"/>
      <c r="EJP357" s="59"/>
      <c r="EJQ357" s="59"/>
      <c r="EJR357" s="59"/>
      <c r="EJS357" s="59"/>
      <c r="EJT357" s="59"/>
      <c r="EJU357" s="59"/>
      <c r="EJV357" s="59"/>
      <c r="EJW357" s="59"/>
      <c r="EJX357" s="59"/>
      <c r="EJY357" s="59"/>
      <c r="EKD357" s="59"/>
      <c r="EKI357" s="59"/>
      <c r="ELA357" s="322"/>
      <c r="ELB357" s="59"/>
      <c r="ELC357" s="59"/>
      <c r="ELD357" s="59"/>
      <c r="ELE357" s="59"/>
      <c r="ELF357" s="59"/>
      <c r="ELG357" s="59"/>
      <c r="ELH357" s="59"/>
      <c r="ELI357" s="59"/>
      <c r="ELJ357" s="59"/>
      <c r="ELK357" s="59"/>
      <c r="ELP357" s="59"/>
      <c r="ELU357" s="59"/>
      <c r="EMM357" s="322"/>
      <c r="EMN357" s="59"/>
      <c r="EMO357" s="59"/>
      <c r="EMP357" s="59"/>
      <c r="EMQ357" s="59"/>
      <c r="EMR357" s="59"/>
      <c r="EMS357" s="59"/>
      <c r="EMT357" s="59"/>
      <c r="EMU357" s="59"/>
      <c r="EMV357" s="59"/>
      <c r="EMW357" s="59"/>
      <c r="ENB357" s="59"/>
      <c r="ENG357" s="59"/>
      <c r="ENY357" s="322"/>
      <c r="ENZ357" s="59"/>
      <c r="EOA357" s="59"/>
      <c r="EOB357" s="59"/>
      <c r="EOC357" s="59"/>
      <c r="EOD357" s="59"/>
      <c r="EOE357" s="59"/>
      <c r="EOF357" s="59"/>
      <c r="EOG357" s="59"/>
      <c r="EOH357" s="59"/>
      <c r="EOI357" s="59"/>
      <c r="EON357" s="59"/>
      <c r="EOS357" s="59"/>
      <c r="EPK357" s="322"/>
      <c r="EPL357" s="59"/>
      <c r="EPM357" s="59"/>
      <c r="EPN357" s="59"/>
      <c r="EPO357" s="59"/>
      <c r="EPP357" s="59"/>
      <c r="EPQ357" s="59"/>
      <c r="EPR357" s="59"/>
      <c r="EPS357" s="59"/>
      <c r="EPT357" s="59"/>
      <c r="EPU357" s="59"/>
      <c r="EPZ357" s="59"/>
      <c r="EQE357" s="59"/>
      <c r="EQW357" s="322"/>
      <c r="EQX357" s="59"/>
      <c r="EQY357" s="59"/>
      <c r="EQZ357" s="59"/>
      <c r="ERA357" s="59"/>
      <c r="ERB357" s="59"/>
      <c r="ERC357" s="59"/>
      <c r="ERD357" s="59"/>
      <c r="ERE357" s="59"/>
      <c r="ERF357" s="59"/>
      <c r="ERG357" s="59"/>
      <c r="ERL357" s="59"/>
      <c r="ERQ357" s="59"/>
      <c r="ESI357" s="322"/>
      <c r="ESJ357" s="59"/>
      <c r="ESK357" s="59"/>
      <c r="ESL357" s="59"/>
      <c r="ESM357" s="59"/>
      <c r="ESN357" s="59"/>
      <c r="ESO357" s="59"/>
      <c r="ESP357" s="59"/>
      <c r="ESQ357" s="59"/>
      <c r="ESR357" s="59"/>
      <c r="ESS357" s="59"/>
      <c r="ESX357" s="59"/>
      <c r="ETC357" s="59"/>
      <c r="ETU357" s="322"/>
      <c r="ETV357" s="59"/>
      <c r="ETW357" s="59"/>
      <c r="ETX357" s="59"/>
      <c r="ETY357" s="59"/>
      <c r="ETZ357" s="59"/>
      <c r="EUA357" s="59"/>
      <c r="EUB357" s="59"/>
      <c r="EUC357" s="59"/>
      <c r="EUD357" s="59"/>
      <c r="EUE357" s="59"/>
      <c r="EUJ357" s="59"/>
      <c r="EUO357" s="59"/>
      <c r="EVG357" s="322"/>
      <c r="EVH357" s="59"/>
      <c r="EVI357" s="59"/>
      <c r="EVJ357" s="59"/>
      <c r="EVK357" s="59"/>
      <c r="EVL357" s="59"/>
      <c r="EVM357" s="59"/>
      <c r="EVN357" s="59"/>
      <c r="EVO357" s="59"/>
      <c r="EVP357" s="59"/>
      <c r="EVQ357" s="59"/>
      <c r="EVV357" s="59"/>
      <c r="EWA357" s="59"/>
      <c r="EWS357" s="322"/>
      <c r="EWT357" s="59"/>
      <c r="EWU357" s="59"/>
      <c r="EWV357" s="59"/>
      <c r="EWW357" s="59"/>
      <c r="EWX357" s="59"/>
      <c r="EWY357" s="59"/>
      <c r="EWZ357" s="59"/>
      <c r="EXA357" s="59"/>
      <c r="EXB357" s="59"/>
      <c r="EXC357" s="59"/>
      <c r="EXH357" s="59"/>
      <c r="EXM357" s="59"/>
      <c r="EYE357" s="322"/>
      <c r="EYF357" s="59"/>
      <c r="EYG357" s="59"/>
      <c r="EYH357" s="59"/>
      <c r="EYI357" s="59"/>
      <c r="EYJ357" s="59"/>
      <c r="EYK357" s="59"/>
      <c r="EYL357" s="59"/>
      <c r="EYM357" s="59"/>
      <c r="EYN357" s="59"/>
      <c r="EYO357" s="59"/>
      <c r="EYT357" s="59"/>
      <c r="EYY357" s="59"/>
      <c r="EZQ357" s="322"/>
      <c r="EZR357" s="59"/>
      <c r="EZS357" s="59"/>
      <c r="EZT357" s="59"/>
      <c r="EZU357" s="59"/>
      <c r="EZV357" s="59"/>
      <c r="EZW357" s="59"/>
      <c r="EZX357" s="59"/>
      <c r="EZY357" s="59"/>
      <c r="EZZ357" s="59"/>
      <c r="FAA357" s="59"/>
      <c r="FAF357" s="59"/>
      <c r="FAK357" s="59"/>
      <c r="FBC357" s="322"/>
      <c r="FBD357" s="59"/>
      <c r="FBE357" s="59"/>
      <c r="FBF357" s="59"/>
      <c r="FBG357" s="59"/>
      <c r="FBH357" s="59"/>
      <c r="FBI357" s="59"/>
      <c r="FBJ357" s="59"/>
      <c r="FBK357" s="59"/>
      <c r="FBL357" s="59"/>
      <c r="FBM357" s="59"/>
      <c r="FBR357" s="59"/>
      <c r="FBW357" s="59"/>
      <c r="FCO357" s="322"/>
      <c r="FCP357" s="59"/>
      <c r="FCQ357" s="59"/>
      <c r="FCR357" s="59"/>
      <c r="FCS357" s="59"/>
      <c r="FCT357" s="59"/>
      <c r="FCU357" s="59"/>
      <c r="FCV357" s="59"/>
      <c r="FCW357" s="59"/>
      <c r="FCX357" s="59"/>
      <c r="FCY357" s="59"/>
      <c r="FDD357" s="59"/>
      <c r="FDI357" s="59"/>
      <c r="FEA357" s="322"/>
      <c r="FEB357" s="59"/>
      <c r="FEC357" s="59"/>
      <c r="FED357" s="59"/>
      <c r="FEE357" s="59"/>
      <c r="FEF357" s="59"/>
      <c r="FEG357" s="59"/>
      <c r="FEH357" s="59"/>
      <c r="FEI357" s="59"/>
      <c r="FEJ357" s="59"/>
      <c r="FEK357" s="59"/>
      <c r="FEP357" s="59"/>
      <c r="FEU357" s="59"/>
      <c r="FFM357" s="322"/>
      <c r="FFN357" s="59"/>
      <c r="FFO357" s="59"/>
      <c r="FFP357" s="59"/>
      <c r="FFQ357" s="59"/>
      <c r="FFR357" s="59"/>
      <c r="FFS357" s="59"/>
      <c r="FFT357" s="59"/>
      <c r="FFU357" s="59"/>
      <c r="FFV357" s="59"/>
      <c r="FFW357" s="59"/>
      <c r="FGB357" s="59"/>
      <c r="FGG357" s="59"/>
      <c r="FGY357" s="322"/>
      <c r="FGZ357" s="59"/>
      <c r="FHA357" s="59"/>
      <c r="FHB357" s="59"/>
      <c r="FHC357" s="59"/>
      <c r="FHD357" s="59"/>
      <c r="FHE357" s="59"/>
      <c r="FHF357" s="59"/>
      <c r="FHG357" s="59"/>
      <c r="FHH357" s="59"/>
      <c r="FHI357" s="59"/>
      <c r="FHN357" s="59"/>
      <c r="FHS357" s="59"/>
      <c r="FIK357" s="322"/>
      <c r="FIL357" s="59"/>
      <c r="FIM357" s="59"/>
      <c r="FIN357" s="59"/>
      <c r="FIO357" s="59"/>
      <c r="FIP357" s="59"/>
      <c r="FIQ357" s="59"/>
      <c r="FIR357" s="59"/>
      <c r="FIS357" s="59"/>
      <c r="FIT357" s="59"/>
      <c r="FIU357" s="59"/>
      <c r="FIZ357" s="59"/>
      <c r="FJE357" s="59"/>
      <c r="FJW357" s="322"/>
      <c r="FJX357" s="59"/>
      <c r="FJY357" s="59"/>
      <c r="FJZ357" s="59"/>
      <c r="FKA357" s="59"/>
      <c r="FKB357" s="59"/>
      <c r="FKC357" s="59"/>
      <c r="FKD357" s="59"/>
      <c r="FKE357" s="59"/>
      <c r="FKF357" s="59"/>
      <c r="FKG357" s="59"/>
      <c r="FKL357" s="59"/>
      <c r="FKQ357" s="59"/>
      <c r="FLI357" s="322"/>
      <c r="FLJ357" s="59"/>
      <c r="FLK357" s="59"/>
      <c r="FLL357" s="59"/>
      <c r="FLM357" s="59"/>
      <c r="FLN357" s="59"/>
      <c r="FLO357" s="59"/>
      <c r="FLP357" s="59"/>
      <c r="FLQ357" s="59"/>
      <c r="FLR357" s="59"/>
      <c r="FLS357" s="59"/>
      <c r="FLX357" s="59"/>
      <c r="FMC357" s="59"/>
      <c r="FMU357" s="322"/>
      <c r="FMV357" s="59"/>
      <c r="FMW357" s="59"/>
      <c r="FMX357" s="59"/>
      <c r="FMY357" s="59"/>
      <c r="FMZ357" s="59"/>
      <c r="FNA357" s="59"/>
      <c r="FNB357" s="59"/>
      <c r="FNC357" s="59"/>
      <c r="FND357" s="59"/>
      <c r="FNE357" s="59"/>
      <c r="FNJ357" s="59"/>
      <c r="FNO357" s="59"/>
      <c r="FOG357" s="322"/>
      <c r="FOH357" s="59"/>
      <c r="FOI357" s="59"/>
      <c r="FOJ357" s="59"/>
      <c r="FOK357" s="59"/>
      <c r="FOL357" s="59"/>
      <c r="FOM357" s="59"/>
      <c r="FON357" s="59"/>
      <c r="FOO357" s="59"/>
      <c r="FOP357" s="59"/>
      <c r="FOQ357" s="59"/>
      <c r="FOV357" s="59"/>
      <c r="FPA357" s="59"/>
      <c r="FPS357" s="322"/>
      <c r="FPT357" s="59"/>
      <c r="FPU357" s="59"/>
      <c r="FPV357" s="59"/>
      <c r="FPW357" s="59"/>
      <c r="FPX357" s="59"/>
      <c r="FPY357" s="59"/>
      <c r="FPZ357" s="59"/>
      <c r="FQA357" s="59"/>
      <c r="FQB357" s="59"/>
      <c r="FQC357" s="59"/>
      <c r="FQH357" s="59"/>
      <c r="FQM357" s="59"/>
      <c r="FRE357" s="322"/>
      <c r="FRF357" s="59"/>
      <c r="FRG357" s="59"/>
      <c r="FRH357" s="59"/>
      <c r="FRI357" s="59"/>
      <c r="FRJ357" s="59"/>
      <c r="FRK357" s="59"/>
      <c r="FRL357" s="59"/>
      <c r="FRM357" s="59"/>
      <c r="FRN357" s="59"/>
      <c r="FRO357" s="59"/>
      <c r="FRT357" s="59"/>
      <c r="FRY357" s="59"/>
      <c r="FSQ357" s="322"/>
      <c r="FSR357" s="59"/>
      <c r="FSS357" s="59"/>
      <c r="FST357" s="59"/>
      <c r="FSU357" s="59"/>
      <c r="FSV357" s="59"/>
      <c r="FSW357" s="59"/>
      <c r="FSX357" s="59"/>
      <c r="FSY357" s="59"/>
      <c r="FSZ357" s="59"/>
      <c r="FTA357" s="59"/>
      <c r="FTF357" s="59"/>
      <c r="FTK357" s="59"/>
      <c r="FUC357" s="322"/>
      <c r="FUD357" s="59"/>
      <c r="FUE357" s="59"/>
      <c r="FUF357" s="59"/>
      <c r="FUG357" s="59"/>
      <c r="FUH357" s="59"/>
      <c r="FUI357" s="59"/>
      <c r="FUJ357" s="59"/>
      <c r="FUK357" s="59"/>
      <c r="FUL357" s="59"/>
      <c r="FUM357" s="59"/>
      <c r="FUR357" s="59"/>
      <c r="FUW357" s="59"/>
      <c r="FVO357" s="322"/>
      <c r="FVP357" s="59"/>
      <c r="FVQ357" s="59"/>
      <c r="FVR357" s="59"/>
      <c r="FVS357" s="59"/>
      <c r="FVT357" s="59"/>
      <c r="FVU357" s="59"/>
      <c r="FVV357" s="59"/>
      <c r="FVW357" s="59"/>
      <c r="FVX357" s="59"/>
      <c r="FVY357" s="59"/>
      <c r="FWD357" s="59"/>
      <c r="FWI357" s="59"/>
      <c r="FXA357" s="322"/>
      <c r="FXB357" s="59"/>
      <c r="FXC357" s="59"/>
      <c r="FXD357" s="59"/>
      <c r="FXE357" s="59"/>
      <c r="FXF357" s="59"/>
      <c r="FXG357" s="59"/>
      <c r="FXH357" s="59"/>
      <c r="FXI357" s="59"/>
      <c r="FXJ357" s="59"/>
      <c r="FXK357" s="59"/>
      <c r="FXP357" s="59"/>
      <c r="FXU357" s="59"/>
      <c r="FYM357" s="322"/>
      <c r="FYN357" s="59"/>
      <c r="FYO357" s="59"/>
      <c r="FYP357" s="59"/>
      <c r="FYQ357" s="59"/>
      <c r="FYR357" s="59"/>
      <c r="FYS357" s="59"/>
      <c r="FYT357" s="59"/>
      <c r="FYU357" s="59"/>
      <c r="FYV357" s="59"/>
      <c r="FYW357" s="59"/>
      <c r="FZB357" s="59"/>
      <c r="FZG357" s="59"/>
      <c r="FZY357" s="322"/>
      <c r="FZZ357" s="59"/>
      <c r="GAA357" s="59"/>
      <c r="GAB357" s="59"/>
      <c r="GAC357" s="59"/>
      <c r="GAD357" s="59"/>
      <c r="GAE357" s="59"/>
      <c r="GAF357" s="59"/>
      <c r="GAG357" s="59"/>
      <c r="GAH357" s="59"/>
      <c r="GAI357" s="59"/>
      <c r="GAN357" s="59"/>
      <c r="GAS357" s="59"/>
      <c r="GBK357" s="322"/>
      <c r="GBL357" s="59"/>
      <c r="GBM357" s="59"/>
      <c r="GBN357" s="59"/>
      <c r="GBO357" s="59"/>
      <c r="GBP357" s="59"/>
      <c r="GBQ357" s="59"/>
      <c r="GBR357" s="59"/>
      <c r="GBS357" s="59"/>
      <c r="GBT357" s="59"/>
      <c r="GBU357" s="59"/>
      <c r="GBZ357" s="59"/>
      <c r="GCE357" s="59"/>
      <c r="GCW357" s="322"/>
      <c r="GCX357" s="59"/>
      <c r="GCY357" s="59"/>
      <c r="GCZ357" s="59"/>
      <c r="GDA357" s="59"/>
      <c r="GDB357" s="59"/>
      <c r="GDC357" s="59"/>
      <c r="GDD357" s="59"/>
      <c r="GDE357" s="59"/>
      <c r="GDF357" s="59"/>
      <c r="GDG357" s="59"/>
      <c r="GDL357" s="59"/>
      <c r="GDQ357" s="59"/>
      <c r="GEI357" s="322"/>
      <c r="GEJ357" s="59"/>
      <c r="GEK357" s="59"/>
      <c r="GEL357" s="59"/>
      <c r="GEM357" s="59"/>
      <c r="GEN357" s="59"/>
      <c r="GEO357" s="59"/>
      <c r="GEP357" s="59"/>
      <c r="GEQ357" s="59"/>
      <c r="GER357" s="59"/>
      <c r="GES357" s="59"/>
      <c r="GEX357" s="59"/>
      <c r="GFC357" s="59"/>
      <c r="GFU357" s="322"/>
      <c r="GFV357" s="59"/>
      <c r="GFW357" s="59"/>
      <c r="GFX357" s="59"/>
      <c r="GFY357" s="59"/>
      <c r="GFZ357" s="59"/>
      <c r="GGA357" s="59"/>
      <c r="GGB357" s="59"/>
      <c r="GGC357" s="59"/>
      <c r="GGD357" s="59"/>
      <c r="GGE357" s="59"/>
      <c r="GGJ357" s="59"/>
      <c r="GGO357" s="59"/>
      <c r="GHG357" s="322"/>
      <c r="GHH357" s="59"/>
      <c r="GHI357" s="59"/>
      <c r="GHJ357" s="59"/>
      <c r="GHK357" s="59"/>
      <c r="GHL357" s="59"/>
      <c r="GHM357" s="59"/>
      <c r="GHN357" s="59"/>
      <c r="GHO357" s="59"/>
      <c r="GHP357" s="59"/>
      <c r="GHQ357" s="59"/>
      <c r="GHV357" s="59"/>
      <c r="GIA357" s="59"/>
      <c r="GIS357" s="322"/>
      <c r="GIT357" s="59"/>
      <c r="GIU357" s="59"/>
      <c r="GIV357" s="59"/>
      <c r="GIW357" s="59"/>
      <c r="GIX357" s="59"/>
      <c r="GIY357" s="59"/>
      <c r="GIZ357" s="59"/>
      <c r="GJA357" s="59"/>
      <c r="GJB357" s="59"/>
      <c r="GJC357" s="59"/>
      <c r="GJH357" s="59"/>
      <c r="GJM357" s="59"/>
      <c r="GKE357" s="322"/>
      <c r="GKF357" s="59"/>
      <c r="GKG357" s="59"/>
      <c r="GKH357" s="59"/>
      <c r="GKI357" s="59"/>
      <c r="GKJ357" s="59"/>
      <c r="GKK357" s="59"/>
      <c r="GKL357" s="59"/>
      <c r="GKM357" s="59"/>
      <c r="GKN357" s="59"/>
      <c r="GKO357" s="59"/>
      <c r="GKT357" s="59"/>
      <c r="GKY357" s="59"/>
      <c r="GLQ357" s="322"/>
      <c r="GLR357" s="59"/>
      <c r="GLS357" s="59"/>
      <c r="GLT357" s="59"/>
      <c r="GLU357" s="59"/>
      <c r="GLV357" s="59"/>
      <c r="GLW357" s="59"/>
      <c r="GLX357" s="59"/>
      <c r="GLY357" s="59"/>
      <c r="GLZ357" s="59"/>
      <c r="GMA357" s="59"/>
      <c r="GMF357" s="59"/>
      <c r="GMK357" s="59"/>
      <c r="GNC357" s="322"/>
      <c r="GND357" s="59"/>
      <c r="GNE357" s="59"/>
      <c r="GNF357" s="59"/>
      <c r="GNG357" s="59"/>
      <c r="GNH357" s="59"/>
      <c r="GNI357" s="59"/>
      <c r="GNJ357" s="59"/>
      <c r="GNK357" s="59"/>
      <c r="GNL357" s="59"/>
      <c r="GNM357" s="59"/>
      <c r="GNR357" s="59"/>
      <c r="GNW357" s="59"/>
      <c r="GOO357" s="322"/>
      <c r="GOP357" s="59"/>
      <c r="GOQ357" s="59"/>
      <c r="GOR357" s="59"/>
      <c r="GOS357" s="59"/>
      <c r="GOT357" s="59"/>
      <c r="GOU357" s="59"/>
      <c r="GOV357" s="59"/>
      <c r="GOW357" s="59"/>
      <c r="GOX357" s="59"/>
      <c r="GOY357" s="59"/>
      <c r="GPD357" s="59"/>
      <c r="GPI357" s="59"/>
      <c r="GQA357" s="322"/>
      <c r="GQB357" s="59"/>
      <c r="GQC357" s="59"/>
      <c r="GQD357" s="59"/>
      <c r="GQE357" s="59"/>
      <c r="GQF357" s="59"/>
      <c r="GQG357" s="59"/>
      <c r="GQH357" s="59"/>
      <c r="GQI357" s="59"/>
      <c r="GQJ357" s="59"/>
      <c r="GQK357" s="59"/>
      <c r="GQP357" s="59"/>
      <c r="GQU357" s="59"/>
      <c r="GRM357" s="322"/>
      <c r="GRN357" s="59"/>
      <c r="GRO357" s="59"/>
      <c r="GRP357" s="59"/>
      <c r="GRQ357" s="59"/>
      <c r="GRR357" s="59"/>
      <c r="GRS357" s="59"/>
      <c r="GRT357" s="59"/>
      <c r="GRU357" s="59"/>
      <c r="GRV357" s="59"/>
      <c r="GRW357" s="59"/>
      <c r="GSB357" s="59"/>
      <c r="GSG357" s="59"/>
      <c r="GSY357" s="322"/>
      <c r="GSZ357" s="59"/>
      <c r="GTA357" s="59"/>
      <c r="GTB357" s="59"/>
      <c r="GTC357" s="59"/>
      <c r="GTD357" s="59"/>
      <c r="GTE357" s="59"/>
      <c r="GTF357" s="59"/>
      <c r="GTG357" s="59"/>
      <c r="GTH357" s="59"/>
      <c r="GTI357" s="59"/>
      <c r="GTN357" s="59"/>
      <c r="GTS357" s="59"/>
      <c r="GUK357" s="322"/>
      <c r="GUL357" s="59"/>
      <c r="GUM357" s="59"/>
      <c r="GUN357" s="59"/>
      <c r="GUO357" s="59"/>
      <c r="GUP357" s="59"/>
      <c r="GUQ357" s="59"/>
      <c r="GUR357" s="59"/>
      <c r="GUS357" s="59"/>
      <c r="GUT357" s="59"/>
      <c r="GUU357" s="59"/>
      <c r="GUZ357" s="59"/>
      <c r="GVE357" s="59"/>
      <c r="GVW357" s="322"/>
      <c r="GVX357" s="59"/>
      <c r="GVY357" s="59"/>
      <c r="GVZ357" s="59"/>
      <c r="GWA357" s="59"/>
      <c r="GWB357" s="59"/>
      <c r="GWC357" s="59"/>
      <c r="GWD357" s="59"/>
      <c r="GWE357" s="59"/>
      <c r="GWF357" s="59"/>
      <c r="GWG357" s="59"/>
      <c r="GWL357" s="59"/>
      <c r="GWQ357" s="59"/>
      <c r="GXI357" s="322"/>
      <c r="GXJ357" s="59"/>
      <c r="GXK357" s="59"/>
      <c r="GXL357" s="59"/>
      <c r="GXM357" s="59"/>
      <c r="GXN357" s="59"/>
      <c r="GXO357" s="59"/>
      <c r="GXP357" s="59"/>
      <c r="GXQ357" s="59"/>
      <c r="GXR357" s="59"/>
      <c r="GXS357" s="59"/>
      <c r="GXX357" s="59"/>
      <c r="GYC357" s="59"/>
      <c r="GYU357" s="322"/>
      <c r="GYV357" s="59"/>
      <c r="GYW357" s="59"/>
      <c r="GYX357" s="59"/>
      <c r="GYY357" s="59"/>
      <c r="GYZ357" s="59"/>
      <c r="GZA357" s="59"/>
      <c r="GZB357" s="59"/>
      <c r="GZC357" s="59"/>
      <c r="GZD357" s="59"/>
      <c r="GZE357" s="59"/>
      <c r="GZJ357" s="59"/>
      <c r="GZO357" s="59"/>
      <c r="HAG357" s="322"/>
      <c r="HAH357" s="59"/>
      <c r="HAI357" s="59"/>
      <c r="HAJ357" s="59"/>
      <c r="HAK357" s="59"/>
      <c r="HAL357" s="59"/>
      <c r="HAM357" s="59"/>
      <c r="HAN357" s="59"/>
      <c r="HAO357" s="59"/>
      <c r="HAP357" s="59"/>
      <c r="HAQ357" s="59"/>
      <c r="HAV357" s="59"/>
      <c r="HBA357" s="59"/>
      <c r="HBS357" s="322"/>
      <c r="HBT357" s="59"/>
      <c r="HBU357" s="59"/>
      <c r="HBV357" s="59"/>
      <c r="HBW357" s="59"/>
      <c r="HBX357" s="59"/>
      <c r="HBY357" s="59"/>
      <c r="HBZ357" s="59"/>
      <c r="HCA357" s="59"/>
      <c r="HCB357" s="59"/>
      <c r="HCC357" s="59"/>
      <c r="HCH357" s="59"/>
      <c r="HCM357" s="59"/>
      <c r="HDE357" s="322"/>
      <c r="HDF357" s="59"/>
      <c r="HDG357" s="59"/>
      <c r="HDH357" s="59"/>
      <c r="HDI357" s="59"/>
      <c r="HDJ357" s="59"/>
      <c r="HDK357" s="59"/>
      <c r="HDL357" s="59"/>
      <c r="HDM357" s="59"/>
      <c r="HDN357" s="59"/>
      <c r="HDO357" s="59"/>
      <c r="HDT357" s="59"/>
      <c r="HDY357" s="59"/>
      <c r="HEQ357" s="322"/>
      <c r="HER357" s="59"/>
      <c r="HES357" s="59"/>
      <c r="HET357" s="59"/>
      <c r="HEU357" s="59"/>
      <c r="HEV357" s="59"/>
      <c r="HEW357" s="59"/>
      <c r="HEX357" s="59"/>
      <c r="HEY357" s="59"/>
      <c r="HEZ357" s="59"/>
      <c r="HFA357" s="59"/>
      <c r="HFF357" s="59"/>
      <c r="HFK357" s="59"/>
      <c r="HGC357" s="322"/>
      <c r="HGD357" s="59"/>
      <c r="HGE357" s="59"/>
      <c r="HGF357" s="59"/>
      <c r="HGG357" s="59"/>
      <c r="HGH357" s="59"/>
      <c r="HGI357" s="59"/>
      <c r="HGJ357" s="59"/>
      <c r="HGK357" s="59"/>
      <c r="HGL357" s="59"/>
      <c r="HGM357" s="59"/>
      <c r="HGR357" s="59"/>
      <c r="HGW357" s="59"/>
      <c r="HHO357" s="322"/>
      <c r="HHP357" s="59"/>
      <c r="HHQ357" s="59"/>
      <c r="HHR357" s="59"/>
      <c r="HHS357" s="59"/>
      <c r="HHT357" s="59"/>
      <c r="HHU357" s="59"/>
      <c r="HHV357" s="59"/>
      <c r="HHW357" s="59"/>
      <c r="HHX357" s="59"/>
      <c r="HHY357" s="59"/>
      <c r="HID357" s="59"/>
      <c r="HII357" s="59"/>
      <c r="HJA357" s="322"/>
      <c r="HJB357" s="59"/>
      <c r="HJC357" s="59"/>
      <c r="HJD357" s="59"/>
      <c r="HJE357" s="59"/>
      <c r="HJF357" s="59"/>
      <c r="HJG357" s="59"/>
      <c r="HJH357" s="59"/>
      <c r="HJI357" s="59"/>
      <c r="HJJ357" s="59"/>
      <c r="HJK357" s="59"/>
      <c r="HJP357" s="59"/>
      <c r="HJU357" s="59"/>
      <c r="HKM357" s="322"/>
      <c r="HKN357" s="59"/>
      <c r="HKO357" s="59"/>
      <c r="HKP357" s="59"/>
      <c r="HKQ357" s="59"/>
      <c r="HKR357" s="59"/>
      <c r="HKS357" s="59"/>
      <c r="HKT357" s="59"/>
      <c r="HKU357" s="59"/>
      <c r="HKV357" s="59"/>
      <c r="HKW357" s="59"/>
      <c r="HLB357" s="59"/>
      <c r="HLG357" s="59"/>
      <c r="HLY357" s="322"/>
      <c r="HLZ357" s="59"/>
      <c r="HMA357" s="59"/>
      <c r="HMB357" s="59"/>
      <c r="HMC357" s="59"/>
      <c r="HMD357" s="59"/>
      <c r="HME357" s="59"/>
      <c r="HMF357" s="59"/>
      <c r="HMG357" s="59"/>
      <c r="HMH357" s="59"/>
      <c r="HMI357" s="59"/>
      <c r="HMN357" s="59"/>
      <c r="HMS357" s="59"/>
      <c r="HNK357" s="322"/>
      <c r="HNL357" s="59"/>
      <c r="HNM357" s="59"/>
      <c r="HNN357" s="59"/>
      <c r="HNO357" s="59"/>
      <c r="HNP357" s="59"/>
      <c r="HNQ357" s="59"/>
      <c r="HNR357" s="59"/>
      <c r="HNS357" s="59"/>
      <c r="HNT357" s="59"/>
      <c r="HNU357" s="59"/>
      <c r="HNZ357" s="59"/>
      <c r="HOE357" s="59"/>
      <c r="HOW357" s="322"/>
      <c r="HOX357" s="59"/>
      <c r="HOY357" s="59"/>
      <c r="HOZ357" s="59"/>
      <c r="HPA357" s="59"/>
      <c r="HPB357" s="59"/>
      <c r="HPC357" s="59"/>
      <c r="HPD357" s="59"/>
      <c r="HPE357" s="59"/>
      <c r="HPF357" s="59"/>
      <c r="HPG357" s="59"/>
      <c r="HPL357" s="59"/>
      <c r="HPQ357" s="59"/>
      <c r="HQI357" s="322"/>
      <c r="HQJ357" s="59"/>
      <c r="HQK357" s="59"/>
      <c r="HQL357" s="59"/>
      <c r="HQM357" s="59"/>
      <c r="HQN357" s="59"/>
      <c r="HQO357" s="59"/>
      <c r="HQP357" s="59"/>
      <c r="HQQ357" s="59"/>
      <c r="HQR357" s="59"/>
      <c r="HQS357" s="59"/>
      <c r="HQX357" s="59"/>
      <c r="HRC357" s="59"/>
      <c r="HRU357" s="322"/>
      <c r="HRV357" s="59"/>
      <c r="HRW357" s="59"/>
      <c r="HRX357" s="59"/>
      <c r="HRY357" s="59"/>
      <c r="HRZ357" s="59"/>
      <c r="HSA357" s="59"/>
      <c r="HSB357" s="59"/>
      <c r="HSC357" s="59"/>
      <c r="HSD357" s="59"/>
      <c r="HSE357" s="59"/>
      <c r="HSJ357" s="59"/>
      <c r="HSO357" s="59"/>
      <c r="HTG357" s="322"/>
      <c r="HTH357" s="59"/>
      <c r="HTI357" s="59"/>
      <c r="HTJ357" s="59"/>
      <c r="HTK357" s="59"/>
      <c r="HTL357" s="59"/>
      <c r="HTM357" s="59"/>
      <c r="HTN357" s="59"/>
      <c r="HTO357" s="59"/>
      <c r="HTP357" s="59"/>
      <c r="HTQ357" s="59"/>
      <c r="HTV357" s="59"/>
      <c r="HUA357" s="59"/>
      <c r="HUS357" s="322"/>
      <c r="HUT357" s="59"/>
      <c r="HUU357" s="59"/>
      <c r="HUV357" s="59"/>
      <c r="HUW357" s="59"/>
      <c r="HUX357" s="59"/>
      <c r="HUY357" s="59"/>
      <c r="HUZ357" s="59"/>
      <c r="HVA357" s="59"/>
      <c r="HVB357" s="59"/>
      <c r="HVC357" s="59"/>
      <c r="HVH357" s="59"/>
      <c r="HVM357" s="59"/>
      <c r="HWE357" s="322"/>
      <c r="HWF357" s="59"/>
      <c r="HWG357" s="59"/>
      <c r="HWH357" s="59"/>
      <c r="HWI357" s="59"/>
      <c r="HWJ357" s="59"/>
      <c r="HWK357" s="59"/>
      <c r="HWL357" s="59"/>
      <c r="HWM357" s="59"/>
      <c r="HWN357" s="59"/>
      <c r="HWO357" s="59"/>
      <c r="HWT357" s="59"/>
      <c r="HWY357" s="59"/>
      <c r="HXQ357" s="322"/>
      <c r="HXR357" s="59"/>
      <c r="HXS357" s="59"/>
      <c r="HXT357" s="59"/>
      <c r="HXU357" s="59"/>
      <c r="HXV357" s="59"/>
      <c r="HXW357" s="59"/>
      <c r="HXX357" s="59"/>
      <c r="HXY357" s="59"/>
      <c r="HXZ357" s="59"/>
      <c r="HYA357" s="59"/>
      <c r="HYF357" s="59"/>
      <c r="HYK357" s="59"/>
      <c r="HZC357" s="322"/>
      <c r="HZD357" s="59"/>
      <c r="HZE357" s="59"/>
      <c r="HZF357" s="59"/>
      <c r="HZG357" s="59"/>
      <c r="HZH357" s="59"/>
      <c r="HZI357" s="59"/>
      <c r="HZJ357" s="59"/>
      <c r="HZK357" s="59"/>
      <c r="HZL357" s="59"/>
      <c r="HZM357" s="59"/>
      <c r="HZR357" s="59"/>
      <c r="HZW357" s="59"/>
      <c r="IAO357" s="322"/>
      <c r="IAP357" s="59"/>
      <c r="IAQ357" s="59"/>
      <c r="IAR357" s="59"/>
      <c r="IAS357" s="59"/>
      <c r="IAT357" s="59"/>
      <c r="IAU357" s="59"/>
      <c r="IAV357" s="59"/>
      <c r="IAW357" s="59"/>
      <c r="IAX357" s="59"/>
      <c r="IAY357" s="59"/>
      <c r="IBD357" s="59"/>
      <c r="IBI357" s="59"/>
      <c r="ICA357" s="322"/>
      <c r="ICB357" s="59"/>
      <c r="ICC357" s="59"/>
      <c r="ICD357" s="59"/>
      <c r="ICE357" s="59"/>
      <c r="ICF357" s="59"/>
      <c r="ICG357" s="59"/>
      <c r="ICH357" s="59"/>
      <c r="ICI357" s="59"/>
      <c r="ICJ357" s="59"/>
      <c r="ICK357" s="59"/>
      <c r="ICP357" s="59"/>
      <c r="ICU357" s="59"/>
      <c r="IDM357" s="322"/>
      <c r="IDN357" s="59"/>
      <c r="IDO357" s="59"/>
      <c r="IDP357" s="59"/>
      <c r="IDQ357" s="59"/>
      <c r="IDR357" s="59"/>
      <c r="IDS357" s="59"/>
      <c r="IDT357" s="59"/>
      <c r="IDU357" s="59"/>
      <c r="IDV357" s="59"/>
      <c r="IDW357" s="59"/>
      <c r="IEB357" s="59"/>
      <c r="IEG357" s="59"/>
      <c r="IEY357" s="322"/>
      <c r="IEZ357" s="59"/>
      <c r="IFA357" s="59"/>
      <c r="IFB357" s="59"/>
      <c r="IFC357" s="59"/>
      <c r="IFD357" s="59"/>
      <c r="IFE357" s="59"/>
      <c r="IFF357" s="59"/>
      <c r="IFG357" s="59"/>
      <c r="IFH357" s="59"/>
      <c r="IFI357" s="59"/>
      <c r="IFN357" s="59"/>
      <c r="IFS357" s="59"/>
      <c r="IGK357" s="322"/>
      <c r="IGL357" s="59"/>
      <c r="IGM357" s="59"/>
      <c r="IGN357" s="59"/>
      <c r="IGO357" s="59"/>
      <c r="IGP357" s="59"/>
      <c r="IGQ357" s="59"/>
      <c r="IGR357" s="59"/>
      <c r="IGS357" s="59"/>
      <c r="IGT357" s="59"/>
      <c r="IGU357" s="59"/>
      <c r="IGZ357" s="59"/>
      <c r="IHE357" s="59"/>
      <c r="IHW357" s="322"/>
      <c r="IHX357" s="59"/>
      <c r="IHY357" s="59"/>
      <c r="IHZ357" s="59"/>
      <c r="IIA357" s="59"/>
      <c r="IIB357" s="59"/>
      <c r="IIC357" s="59"/>
      <c r="IID357" s="59"/>
      <c r="IIE357" s="59"/>
      <c r="IIF357" s="59"/>
      <c r="IIG357" s="59"/>
      <c r="IIL357" s="59"/>
      <c r="IIQ357" s="59"/>
      <c r="IJI357" s="322"/>
      <c r="IJJ357" s="59"/>
      <c r="IJK357" s="59"/>
      <c r="IJL357" s="59"/>
      <c r="IJM357" s="59"/>
      <c r="IJN357" s="59"/>
      <c r="IJO357" s="59"/>
      <c r="IJP357" s="59"/>
      <c r="IJQ357" s="59"/>
      <c r="IJR357" s="59"/>
      <c r="IJS357" s="59"/>
      <c r="IJX357" s="59"/>
      <c r="IKC357" s="59"/>
      <c r="IKU357" s="322"/>
      <c r="IKV357" s="59"/>
      <c r="IKW357" s="59"/>
      <c r="IKX357" s="59"/>
      <c r="IKY357" s="59"/>
      <c r="IKZ357" s="59"/>
      <c r="ILA357" s="59"/>
      <c r="ILB357" s="59"/>
      <c r="ILC357" s="59"/>
      <c r="ILD357" s="59"/>
      <c r="ILE357" s="59"/>
      <c r="ILJ357" s="59"/>
      <c r="ILO357" s="59"/>
      <c r="IMG357" s="322"/>
      <c r="IMH357" s="59"/>
      <c r="IMI357" s="59"/>
      <c r="IMJ357" s="59"/>
      <c r="IMK357" s="59"/>
      <c r="IML357" s="59"/>
      <c r="IMM357" s="59"/>
      <c r="IMN357" s="59"/>
      <c r="IMO357" s="59"/>
      <c r="IMP357" s="59"/>
      <c r="IMQ357" s="59"/>
      <c r="IMV357" s="59"/>
      <c r="INA357" s="59"/>
      <c r="INS357" s="322"/>
      <c r="INT357" s="59"/>
      <c r="INU357" s="59"/>
      <c r="INV357" s="59"/>
      <c r="INW357" s="59"/>
      <c r="INX357" s="59"/>
      <c r="INY357" s="59"/>
      <c r="INZ357" s="59"/>
      <c r="IOA357" s="59"/>
      <c r="IOB357" s="59"/>
      <c r="IOC357" s="59"/>
      <c r="IOH357" s="59"/>
      <c r="IOM357" s="59"/>
      <c r="IPE357" s="322"/>
      <c r="IPF357" s="59"/>
      <c r="IPG357" s="59"/>
      <c r="IPH357" s="59"/>
      <c r="IPI357" s="59"/>
      <c r="IPJ357" s="59"/>
      <c r="IPK357" s="59"/>
      <c r="IPL357" s="59"/>
      <c r="IPM357" s="59"/>
      <c r="IPN357" s="59"/>
      <c r="IPO357" s="59"/>
      <c r="IPT357" s="59"/>
      <c r="IPY357" s="59"/>
      <c r="IQQ357" s="322"/>
      <c r="IQR357" s="59"/>
      <c r="IQS357" s="59"/>
      <c r="IQT357" s="59"/>
      <c r="IQU357" s="59"/>
      <c r="IQV357" s="59"/>
      <c r="IQW357" s="59"/>
      <c r="IQX357" s="59"/>
      <c r="IQY357" s="59"/>
      <c r="IQZ357" s="59"/>
      <c r="IRA357" s="59"/>
      <c r="IRF357" s="59"/>
      <c r="IRK357" s="59"/>
      <c r="ISC357" s="322"/>
      <c r="ISD357" s="59"/>
      <c r="ISE357" s="59"/>
      <c r="ISF357" s="59"/>
      <c r="ISG357" s="59"/>
      <c r="ISH357" s="59"/>
      <c r="ISI357" s="59"/>
      <c r="ISJ357" s="59"/>
      <c r="ISK357" s="59"/>
      <c r="ISL357" s="59"/>
      <c r="ISM357" s="59"/>
      <c r="ISR357" s="59"/>
      <c r="ISW357" s="59"/>
      <c r="ITO357" s="322"/>
      <c r="ITP357" s="59"/>
      <c r="ITQ357" s="59"/>
      <c r="ITR357" s="59"/>
      <c r="ITS357" s="59"/>
      <c r="ITT357" s="59"/>
      <c r="ITU357" s="59"/>
      <c r="ITV357" s="59"/>
      <c r="ITW357" s="59"/>
      <c r="ITX357" s="59"/>
      <c r="ITY357" s="59"/>
      <c r="IUD357" s="59"/>
      <c r="IUI357" s="59"/>
      <c r="IVA357" s="322"/>
      <c r="IVB357" s="59"/>
      <c r="IVC357" s="59"/>
      <c r="IVD357" s="59"/>
      <c r="IVE357" s="59"/>
      <c r="IVF357" s="59"/>
      <c r="IVG357" s="59"/>
      <c r="IVH357" s="59"/>
      <c r="IVI357" s="59"/>
      <c r="IVJ357" s="59"/>
      <c r="IVK357" s="59"/>
      <c r="IVP357" s="59"/>
      <c r="IVU357" s="59"/>
      <c r="IWM357" s="322"/>
      <c r="IWN357" s="59"/>
      <c r="IWO357" s="59"/>
      <c r="IWP357" s="59"/>
      <c r="IWQ357" s="59"/>
      <c r="IWR357" s="59"/>
      <c r="IWS357" s="59"/>
      <c r="IWT357" s="59"/>
      <c r="IWU357" s="59"/>
      <c r="IWV357" s="59"/>
      <c r="IWW357" s="59"/>
      <c r="IXB357" s="59"/>
      <c r="IXG357" s="59"/>
      <c r="IXY357" s="322"/>
      <c r="IXZ357" s="59"/>
      <c r="IYA357" s="59"/>
      <c r="IYB357" s="59"/>
      <c r="IYC357" s="59"/>
      <c r="IYD357" s="59"/>
      <c r="IYE357" s="59"/>
      <c r="IYF357" s="59"/>
      <c r="IYG357" s="59"/>
      <c r="IYH357" s="59"/>
      <c r="IYI357" s="59"/>
      <c r="IYN357" s="59"/>
      <c r="IYS357" s="59"/>
      <c r="IZK357" s="322"/>
      <c r="IZL357" s="59"/>
      <c r="IZM357" s="59"/>
      <c r="IZN357" s="59"/>
      <c r="IZO357" s="59"/>
      <c r="IZP357" s="59"/>
      <c r="IZQ357" s="59"/>
      <c r="IZR357" s="59"/>
      <c r="IZS357" s="59"/>
      <c r="IZT357" s="59"/>
      <c r="IZU357" s="59"/>
      <c r="IZZ357" s="59"/>
      <c r="JAE357" s="59"/>
      <c r="JAW357" s="322"/>
      <c r="JAX357" s="59"/>
      <c r="JAY357" s="59"/>
      <c r="JAZ357" s="59"/>
      <c r="JBA357" s="59"/>
      <c r="JBB357" s="59"/>
      <c r="JBC357" s="59"/>
      <c r="JBD357" s="59"/>
      <c r="JBE357" s="59"/>
      <c r="JBF357" s="59"/>
      <c r="JBG357" s="59"/>
      <c r="JBL357" s="59"/>
      <c r="JBQ357" s="59"/>
      <c r="JCI357" s="322"/>
      <c r="JCJ357" s="59"/>
      <c r="JCK357" s="59"/>
      <c r="JCL357" s="59"/>
      <c r="JCM357" s="59"/>
      <c r="JCN357" s="59"/>
      <c r="JCO357" s="59"/>
      <c r="JCP357" s="59"/>
      <c r="JCQ357" s="59"/>
      <c r="JCR357" s="59"/>
      <c r="JCS357" s="59"/>
      <c r="JCX357" s="59"/>
      <c r="JDC357" s="59"/>
      <c r="JDU357" s="322"/>
      <c r="JDV357" s="59"/>
      <c r="JDW357" s="59"/>
      <c r="JDX357" s="59"/>
      <c r="JDY357" s="59"/>
      <c r="JDZ357" s="59"/>
      <c r="JEA357" s="59"/>
      <c r="JEB357" s="59"/>
      <c r="JEC357" s="59"/>
      <c r="JED357" s="59"/>
      <c r="JEE357" s="59"/>
      <c r="JEJ357" s="59"/>
      <c r="JEO357" s="59"/>
      <c r="JFG357" s="322"/>
      <c r="JFH357" s="59"/>
      <c r="JFI357" s="59"/>
      <c r="JFJ357" s="59"/>
      <c r="JFK357" s="59"/>
      <c r="JFL357" s="59"/>
      <c r="JFM357" s="59"/>
      <c r="JFN357" s="59"/>
      <c r="JFO357" s="59"/>
      <c r="JFP357" s="59"/>
      <c r="JFQ357" s="59"/>
      <c r="JFV357" s="59"/>
      <c r="JGA357" s="59"/>
      <c r="JGS357" s="322"/>
      <c r="JGT357" s="59"/>
      <c r="JGU357" s="59"/>
      <c r="JGV357" s="59"/>
      <c r="JGW357" s="59"/>
      <c r="JGX357" s="59"/>
      <c r="JGY357" s="59"/>
      <c r="JGZ357" s="59"/>
      <c r="JHA357" s="59"/>
      <c r="JHB357" s="59"/>
      <c r="JHC357" s="59"/>
      <c r="JHH357" s="59"/>
      <c r="JHM357" s="59"/>
      <c r="JIE357" s="322"/>
      <c r="JIF357" s="59"/>
      <c r="JIG357" s="59"/>
      <c r="JIH357" s="59"/>
      <c r="JII357" s="59"/>
      <c r="JIJ357" s="59"/>
      <c r="JIK357" s="59"/>
      <c r="JIL357" s="59"/>
      <c r="JIM357" s="59"/>
      <c r="JIN357" s="59"/>
      <c r="JIO357" s="59"/>
      <c r="JIT357" s="59"/>
      <c r="JIY357" s="59"/>
      <c r="JJQ357" s="322"/>
      <c r="JJR357" s="59"/>
      <c r="JJS357" s="59"/>
      <c r="JJT357" s="59"/>
      <c r="JJU357" s="59"/>
      <c r="JJV357" s="59"/>
      <c r="JJW357" s="59"/>
      <c r="JJX357" s="59"/>
      <c r="JJY357" s="59"/>
      <c r="JJZ357" s="59"/>
      <c r="JKA357" s="59"/>
      <c r="JKF357" s="59"/>
      <c r="JKK357" s="59"/>
      <c r="JLC357" s="322"/>
      <c r="JLD357" s="59"/>
      <c r="JLE357" s="59"/>
      <c r="JLF357" s="59"/>
      <c r="JLG357" s="59"/>
      <c r="JLH357" s="59"/>
      <c r="JLI357" s="59"/>
      <c r="JLJ357" s="59"/>
      <c r="JLK357" s="59"/>
      <c r="JLL357" s="59"/>
      <c r="JLM357" s="59"/>
      <c r="JLR357" s="59"/>
      <c r="JLW357" s="59"/>
      <c r="JMO357" s="322"/>
      <c r="JMP357" s="59"/>
      <c r="JMQ357" s="59"/>
      <c r="JMR357" s="59"/>
      <c r="JMS357" s="59"/>
      <c r="JMT357" s="59"/>
      <c r="JMU357" s="59"/>
      <c r="JMV357" s="59"/>
      <c r="JMW357" s="59"/>
      <c r="JMX357" s="59"/>
      <c r="JMY357" s="59"/>
      <c r="JND357" s="59"/>
      <c r="JNI357" s="59"/>
      <c r="JOA357" s="322"/>
      <c r="JOB357" s="59"/>
      <c r="JOC357" s="59"/>
      <c r="JOD357" s="59"/>
      <c r="JOE357" s="59"/>
      <c r="JOF357" s="59"/>
      <c r="JOG357" s="59"/>
      <c r="JOH357" s="59"/>
      <c r="JOI357" s="59"/>
      <c r="JOJ357" s="59"/>
      <c r="JOK357" s="59"/>
      <c r="JOP357" s="59"/>
      <c r="JOU357" s="59"/>
      <c r="JPM357" s="322"/>
      <c r="JPN357" s="59"/>
      <c r="JPO357" s="59"/>
      <c r="JPP357" s="59"/>
      <c r="JPQ357" s="59"/>
      <c r="JPR357" s="59"/>
      <c r="JPS357" s="59"/>
      <c r="JPT357" s="59"/>
      <c r="JPU357" s="59"/>
      <c r="JPV357" s="59"/>
      <c r="JPW357" s="59"/>
      <c r="JQB357" s="59"/>
      <c r="JQG357" s="59"/>
      <c r="JQY357" s="322"/>
      <c r="JQZ357" s="59"/>
      <c r="JRA357" s="59"/>
      <c r="JRB357" s="59"/>
      <c r="JRC357" s="59"/>
      <c r="JRD357" s="59"/>
      <c r="JRE357" s="59"/>
      <c r="JRF357" s="59"/>
      <c r="JRG357" s="59"/>
      <c r="JRH357" s="59"/>
      <c r="JRI357" s="59"/>
      <c r="JRN357" s="59"/>
      <c r="JRS357" s="59"/>
      <c r="JSK357" s="322"/>
      <c r="JSL357" s="59"/>
      <c r="JSM357" s="59"/>
      <c r="JSN357" s="59"/>
      <c r="JSO357" s="59"/>
      <c r="JSP357" s="59"/>
      <c r="JSQ357" s="59"/>
      <c r="JSR357" s="59"/>
      <c r="JSS357" s="59"/>
      <c r="JST357" s="59"/>
      <c r="JSU357" s="59"/>
      <c r="JSZ357" s="59"/>
      <c r="JTE357" s="59"/>
      <c r="JTW357" s="322"/>
      <c r="JTX357" s="59"/>
      <c r="JTY357" s="59"/>
      <c r="JTZ357" s="59"/>
      <c r="JUA357" s="59"/>
      <c r="JUB357" s="59"/>
      <c r="JUC357" s="59"/>
      <c r="JUD357" s="59"/>
      <c r="JUE357" s="59"/>
      <c r="JUF357" s="59"/>
      <c r="JUG357" s="59"/>
      <c r="JUL357" s="59"/>
      <c r="JUQ357" s="59"/>
      <c r="JVI357" s="322"/>
      <c r="JVJ357" s="59"/>
      <c r="JVK357" s="59"/>
      <c r="JVL357" s="59"/>
      <c r="JVM357" s="59"/>
      <c r="JVN357" s="59"/>
      <c r="JVO357" s="59"/>
      <c r="JVP357" s="59"/>
      <c r="JVQ357" s="59"/>
      <c r="JVR357" s="59"/>
      <c r="JVS357" s="59"/>
      <c r="JVX357" s="59"/>
      <c r="JWC357" s="59"/>
      <c r="JWU357" s="322"/>
      <c r="JWV357" s="59"/>
      <c r="JWW357" s="59"/>
      <c r="JWX357" s="59"/>
      <c r="JWY357" s="59"/>
      <c r="JWZ357" s="59"/>
      <c r="JXA357" s="59"/>
      <c r="JXB357" s="59"/>
      <c r="JXC357" s="59"/>
      <c r="JXD357" s="59"/>
      <c r="JXE357" s="59"/>
      <c r="JXJ357" s="59"/>
      <c r="JXO357" s="59"/>
      <c r="JYG357" s="322"/>
      <c r="JYH357" s="59"/>
      <c r="JYI357" s="59"/>
      <c r="JYJ357" s="59"/>
      <c r="JYK357" s="59"/>
      <c r="JYL357" s="59"/>
      <c r="JYM357" s="59"/>
      <c r="JYN357" s="59"/>
      <c r="JYO357" s="59"/>
      <c r="JYP357" s="59"/>
      <c r="JYQ357" s="59"/>
      <c r="JYV357" s="59"/>
      <c r="JZA357" s="59"/>
      <c r="JZS357" s="322"/>
      <c r="JZT357" s="59"/>
      <c r="JZU357" s="59"/>
      <c r="JZV357" s="59"/>
      <c r="JZW357" s="59"/>
      <c r="JZX357" s="59"/>
      <c r="JZY357" s="59"/>
      <c r="JZZ357" s="59"/>
      <c r="KAA357" s="59"/>
      <c r="KAB357" s="59"/>
      <c r="KAC357" s="59"/>
      <c r="KAH357" s="59"/>
      <c r="KAM357" s="59"/>
      <c r="KBE357" s="322"/>
      <c r="KBF357" s="59"/>
      <c r="KBG357" s="59"/>
      <c r="KBH357" s="59"/>
      <c r="KBI357" s="59"/>
      <c r="KBJ357" s="59"/>
      <c r="KBK357" s="59"/>
      <c r="KBL357" s="59"/>
      <c r="KBM357" s="59"/>
      <c r="KBN357" s="59"/>
      <c r="KBO357" s="59"/>
      <c r="KBT357" s="59"/>
      <c r="KBY357" s="59"/>
      <c r="KCQ357" s="322"/>
      <c r="KCR357" s="59"/>
      <c r="KCS357" s="59"/>
      <c r="KCT357" s="59"/>
      <c r="KCU357" s="59"/>
      <c r="KCV357" s="59"/>
      <c r="KCW357" s="59"/>
      <c r="KCX357" s="59"/>
      <c r="KCY357" s="59"/>
      <c r="KCZ357" s="59"/>
      <c r="KDA357" s="59"/>
      <c r="KDF357" s="59"/>
      <c r="KDK357" s="59"/>
      <c r="KEC357" s="322"/>
      <c r="KED357" s="59"/>
      <c r="KEE357" s="59"/>
      <c r="KEF357" s="59"/>
      <c r="KEG357" s="59"/>
      <c r="KEH357" s="59"/>
      <c r="KEI357" s="59"/>
      <c r="KEJ357" s="59"/>
      <c r="KEK357" s="59"/>
      <c r="KEL357" s="59"/>
      <c r="KEM357" s="59"/>
      <c r="KER357" s="59"/>
      <c r="KEW357" s="59"/>
      <c r="KFO357" s="322"/>
      <c r="KFP357" s="59"/>
      <c r="KFQ357" s="59"/>
      <c r="KFR357" s="59"/>
      <c r="KFS357" s="59"/>
      <c r="KFT357" s="59"/>
      <c r="KFU357" s="59"/>
      <c r="KFV357" s="59"/>
      <c r="KFW357" s="59"/>
      <c r="KFX357" s="59"/>
      <c r="KFY357" s="59"/>
      <c r="KGD357" s="59"/>
      <c r="KGI357" s="59"/>
      <c r="KHA357" s="322"/>
      <c r="KHB357" s="59"/>
      <c r="KHC357" s="59"/>
      <c r="KHD357" s="59"/>
      <c r="KHE357" s="59"/>
      <c r="KHF357" s="59"/>
      <c r="KHG357" s="59"/>
      <c r="KHH357" s="59"/>
      <c r="KHI357" s="59"/>
      <c r="KHJ357" s="59"/>
      <c r="KHK357" s="59"/>
      <c r="KHP357" s="59"/>
      <c r="KHU357" s="59"/>
      <c r="KIM357" s="322"/>
      <c r="KIN357" s="59"/>
      <c r="KIO357" s="59"/>
      <c r="KIP357" s="59"/>
      <c r="KIQ357" s="59"/>
      <c r="KIR357" s="59"/>
      <c r="KIS357" s="59"/>
      <c r="KIT357" s="59"/>
      <c r="KIU357" s="59"/>
      <c r="KIV357" s="59"/>
      <c r="KIW357" s="59"/>
      <c r="KJB357" s="59"/>
      <c r="KJG357" s="59"/>
      <c r="KJY357" s="322"/>
      <c r="KJZ357" s="59"/>
      <c r="KKA357" s="59"/>
      <c r="KKB357" s="59"/>
      <c r="KKC357" s="59"/>
      <c r="KKD357" s="59"/>
      <c r="KKE357" s="59"/>
      <c r="KKF357" s="59"/>
      <c r="KKG357" s="59"/>
      <c r="KKH357" s="59"/>
      <c r="KKI357" s="59"/>
      <c r="KKN357" s="59"/>
      <c r="KKS357" s="59"/>
      <c r="KLK357" s="322"/>
      <c r="KLL357" s="59"/>
      <c r="KLM357" s="59"/>
      <c r="KLN357" s="59"/>
      <c r="KLO357" s="59"/>
      <c r="KLP357" s="59"/>
      <c r="KLQ357" s="59"/>
      <c r="KLR357" s="59"/>
      <c r="KLS357" s="59"/>
      <c r="KLT357" s="59"/>
      <c r="KLU357" s="59"/>
      <c r="KLZ357" s="59"/>
      <c r="KME357" s="59"/>
      <c r="KMW357" s="322"/>
      <c r="KMX357" s="59"/>
      <c r="KMY357" s="59"/>
      <c r="KMZ357" s="59"/>
      <c r="KNA357" s="59"/>
      <c r="KNB357" s="59"/>
      <c r="KNC357" s="59"/>
      <c r="KND357" s="59"/>
      <c r="KNE357" s="59"/>
      <c r="KNF357" s="59"/>
      <c r="KNG357" s="59"/>
      <c r="KNL357" s="59"/>
      <c r="KNQ357" s="59"/>
      <c r="KOI357" s="322"/>
      <c r="KOJ357" s="59"/>
      <c r="KOK357" s="59"/>
      <c r="KOL357" s="59"/>
      <c r="KOM357" s="59"/>
      <c r="KON357" s="59"/>
      <c r="KOO357" s="59"/>
      <c r="KOP357" s="59"/>
      <c r="KOQ357" s="59"/>
      <c r="KOR357" s="59"/>
      <c r="KOS357" s="59"/>
      <c r="KOX357" s="59"/>
      <c r="KPC357" s="59"/>
      <c r="KPU357" s="322"/>
      <c r="KPV357" s="59"/>
      <c r="KPW357" s="59"/>
      <c r="KPX357" s="59"/>
      <c r="KPY357" s="59"/>
      <c r="KPZ357" s="59"/>
      <c r="KQA357" s="59"/>
      <c r="KQB357" s="59"/>
      <c r="KQC357" s="59"/>
      <c r="KQD357" s="59"/>
      <c r="KQE357" s="59"/>
      <c r="KQJ357" s="59"/>
      <c r="KQO357" s="59"/>
      <c r="KRG357" s="322"/>
      <c r="KRH357" s="59"/>
      <c r="KRI357" s="59"/>
      <c r="KRJ357" s="59"/>
      <c r="KRK357" s="59"/>
      <c r="KRL357" s="59"/>
      <c r="KRM357" s="59"/>
      <c r="KRN357" s="59"/>
      <c r="KRO357" s="59"/>
      <c r="KRP357" s="59"/>
      <c r="KRQ357" s="59"/>
      <c r="KRV357" s="59"/>
      <c r="KSA357" s="59"/>
      <c r="KSS357" s="322"/>
      <c r="KST357" s="59"/>
      <c r="KSU357" s="59"/>
      <c r="KSV357" s="59"/>
      <c r="KSW357" s="59"/>
      <c r="KSX357" s="59"/>
      <c r="KSY357" s="59"/>
      <c r="KSZ357" s="59"/>
      <c r="KTA357" s="59"/>
      <c r="KTB357" s="59"/>
      <c r="KTC357" s="59"/>
      <c r="KTH357" s="59"/>
      <c r="KTM357" s="59"/>
      <c r="KUE357" s="322"/>
      <c r="KUF357" s="59"/>
      <c r="KUG357" s="59"/>
      <c r="KUH357" s="59"/>
      <c r="KUI357" s="59"/>
      <c r="KUJ357" s="59"/>
      <c r="KUK357" s="59"/>
      <c r="KUL357" s="59"/>
      <c r="KUM357" s="59"/>
      <c r="KUN357" s="59"/>
      <c r="KUO357" s="59"/>
      <c r="KUT357" s="59"/>
      <c r="KUY357" s="59"/>
      <c r="KVQ357" s="322"/>
      <c r="KVR357" s="59"/>
      <c r="KVS357" s="59"/>
      <c r="KVT357" s="59"/>
      <c r="KVU357" s="59"/>
      <c r="KVV357" s="59"/>
      <c r="KVW357" s="59"/>
      <c r="KVX357" s="59"/>
      <c r="KVY357" s="59"/>
      <c r="KVZ357" s="59"/>
      <c r="KWA357" s="59"/>
      <c r="KWF357" s="59"/>
      <c r="KWK357" s="59"/>
      <c r="KXC357" s="322"/>
      <c r="KXD357" s="59"/>
      <c r="KXE357" s="59"/>
      <c r="KXF357" s="59"/>
      <c r="KXG357" s="59"/>
      <c r="KXH357" s="59"/>
      <c r="KXI357" s="59"/>
      <c r="KXJ357" s="59"/>
      <c r="KXK357" s="59"/>
      <c r="KXL357" s="59"/>
      <c r="KXM357" s="59"/>
      <c r="KXR357" s="59"/>
      <c r="KXW357" s="59"/>
      <c r="KYO357" s="322"/>
      <c r="KYP357" s="59"/>
      <c r="KYQ357" s="59"/>
      <c r="KYR357" s="59"/>
      <c r="KYS357" s="59"/>
      <c r="KYT357" s="59"/>
      <c r="KYU357" s="59"/>
      <c r="KYV357" s="59"/>
      <c r="KYW357" s="59"/>
      <c r="KYX357" s="59"/>
      <c r="KYY357" s="59"/>
      <c r="KZD357" s="59"/>
      <c r="KZI357" s="59"/>
      <c r="LAA357" s="322"/>
      <c r="LAB357" s="59"/>
      <c r="LAC357" s="59"/>
      <c r="LAD357" s="59"/>
      <c r="LAE357" s="59"/>
      <c r="LAF357" s="59"/>
      <c r="LAG357" s="59"/>
      <c r="LAH357" s="59"/>
      <c r="LAI357" s="59"/>
      <c r="LAJ357" s="59"/>
      <c r="LAK357" s="59"/>
      <c r="LAP357" s="59"/>
      <c r="LAU357" s="59"/>
      <c r="LBM357" s="322"/>
      <c r="LBN357" s="59"/>
      <c r="LBO357" s="59"/>
      <c r="LBP357" s="59"/>
      <c r="LBQ357" s="59"/>
      <c r="LBR357" s="59"/>
      <c r="LBS357" s="59"/>
      <c r="LBT357" s="59"/>
      <c r="LBU357" s="59"/>
      <c r="LBV357" s="59"/>
      <c r="LBW357" s="59"/>
      <c r="LCB357" s="59"/>
      <c r="LCG357" s="59"/>
      <c r="LCY357" s="322"/>
      <c r="LCZ357" s="59"/>
      <c r="LDA357" s="59"/>
      <c r="LDB357" s="59"/>
      <c r="LDC357" s="59"/>
      <c r="LDD357" s="59"/>
      <c r="LDE357" s="59"/>
      <c r="LDF357" s="59"/>
      <c r="LDG357" s="59"/>
      <c r="LDH357" s="59"/>
      <c r="LDI357" s="59"/>
      <c r="LDN357" s="59"/>
      <c r="LDS357" s="59"/>
      <c r="LEK357" s="322"/>
      <c r="LEL357" s="59"/>
      <c r="LEM357" s="59"/>
      <c r="LEN357" s="59"/>
      <c r="LEO357" s="59"/>
      <c r="LEP357" s="59"/>
      <c r="LEQ357" s="59"/>
      <c r="LER357" s="59"/>
      <c r="LES357" s="59"/>
      <c r="LET357" s="59"/>
      <c r="LEU357" s="59"/>
      <c r="LEZ357" s="59"/>
      <c r="LFE357" s="59"/>
      <c r="LFW357" s="322"/>
      <c r="LFX357" s="59"/>
      <c r="LFY357" s="59"/>
      <c r="LFZ357" s="59"/>
      <c r="LGA357" s="59"/>
      <c r="LGB357" s="59"/>
      <c r="LGC357" s="59"/>
      <c r="LGD357" s="59"/>
      <c r="LGE357" s="59"/>
      <c r="LGF357" s="59"/>
      <c r="LGG357" s="59"/>
      <c r="LGL357" s="59"/>
      <c r="LGQ357" s="59"/>
      <c r="LHI357" s="322"/>
      <c r="LHJ357" s="59"/>
      <c r="LHK357" s="59"/>
      <c r="LHL357" s="59"/>
      <c r="LHM357" s="59"/>
      <c r="LHN357" s="59"/>
      <c r="LHO357" s="59"/>
      <c r="LHP357" s="59"/>
      <c r="LHQ357" s="59"/>
      <c r="LHR357" s="59"/>
      <c r="LHS357" s="59"/>
      <c r="LHX357" s="59"/>
      <c r="LIC357" s="59"/>
      <c r="LIU357" s="322"/>
      <c r="LIV357" s="59"/>
      <c r="LIW357" s="59"/>
      <c r="LIX357" s="59"/>
      <c r="LIY357" s="59"/>
      <c r="LIZ357" s="59"/>
      <c r="LJA357" s="59"/>
      <c r="LJB357" s="59"/>
      <c r="LJC357" s="59"/>
      <c r="LJD357" s="59"/>
      <c r="LJE357" s="59"/>
      <c r="LJJ357" s="59"/>
      <c r="LJO357" s="59"/>
      <c r="LKG357" s="322"/>
      <c r="LKH357" s="59"/>
      <c r="LKI357" s="59"/>
      <c r="LKJ357" s="59"/>
      <c r="LKK357" s="59"/>
      <c r="LKL357" s="59"/>
      <c r="LKM357" s="59"/>
      <c r="LKN357" s="59"/>
      <c r="LKO357" s="59"/>
      <c r="LKP357" s="59"/>
      <c r="LKQ357" s="59"/>
      <c r="LKV357" s="59"/>
      <c r="LLA357" s="59"/>
      <c r="LLS357" s="322"/>
      <c r="LLT357" s="59"/>
      <c r="LLU357" s="59"/>
      <c r="LLV357" s="59"/>
      <c r="LLW357" s="59"/>
      <c r="LLX357" s="59"/>
      <c r="LLY357" s="59"/>
      <c r="LLZ357" s="59"/>
      <c r="LMA357" s="59"/>
      <c r="LMB357" s="59"/>
      <c r="LMC357" s="59"/>
      <c r="LMH357" s="59"/>
      <c r="LMM357" s="59"/>
      <c r="LNE357" s="322"/>
      <c r="LNF357" s="59"/>
      <c r="LNG357" s="59"/>
      <c r="LNH357" s="59"/>
      <c r="LNI357" s="59"/>
      <c r="LNJ357" s="59"/>
      <c r="LNK357" s="59"/>
      <c r="LNL357" s="59"/>
      <c r="LNM357" s="59"/>
      <c r="LNN357" s="59"/>
      <c r="LNO357" s="59"/>
      <c r="LNT357" s="59"/>
      <c r="LNY357" s="59"/>
      <c r="LOQ357" s="322"/>
      <c r="LOR357" s="59"/>
      <c r="LOS357" s="59"/>
      <c r="LOT357" s="59"/>
      <c r="LOU357" s="59"/>
      <c r="LOV357" s="59"/>
      <c r="LOW357" s="59"/>
      <c r="LOX357" s="59"/>
      <c r="LOY357" s="59"/>
      <c r="LOZ357" s="59"/>
      <c r="LPA357" s="59"/>
      <c r="LPF357" s="59"/>
      <c r="LPK357" s="59"/>
      <c r="LQC357" s="322"/>
      <c r="LQD357" s="59"/>
      <c r="LQE357" s="59"/>
      <c r="LQF357" s="59"/>
      <c r="LQG357" s="59"/>
      <c r="LQH357" s="59"/>
      <c r="LQI357" s="59"/>
      <c r="LQJ357" s="59"/>
      <c r="LQK357" s="59"/>
      <c r="LQL357" s="59"/>
      <c r="LQM357" s="59"/>
      <c r="LQR357" s="59"/>
      <c r="LQW357" s="59"/>
      <c r="LRO357" s="322"/>
      <c r="LRP357" s="59"/>
      <c r="LRQ357" s="59"/>
      <c r="LRR357" s="59"/>
      <c r="LRS357" s="59"/>
      <c r="LRT357" s="59"/>
      <c r="LRU357" s="59"/>
      <c r="LRV357" s="59"/>
      <c r="LRW357" s="59"/>
      <c r="LRX357" s="59"/>
      <c r="LRY357" s="59"/>
      <c r="LSD357" s="59"/>
      <c r="LSI357" s="59"/>
      <c r="LTA357" s="322"/>
      <c r="LTB357" s="59"/>
      <c r="LTC357" s="59"/>
      <c r="LTD357" s="59"/>
      <c r="LTE357" s="59"/>
      <c r="LTF357" s="59"/>
      <c r="LTG357" s="59"/>
      <c r="LTH357" s="59"/>
      <c r="LTI357" s="59"/>
      <c r="LTJ357" s="59"/>
      <c r="LTK357" s="59"/>
      <c r="LTP357" s="59"/>
      <c r="LTU357" s="59"/>
      <c r="LUM357" s="322"/>
      <c r="LUN357" s="59"/>
      <c r="LUO357" s="59"/>
      <c r="LUP357" s="59"/>
      <c r="LUQ357" s="59"/>
      <c r="LUR357" s="59"/>
      <c r="LUS357" s="59"/>
      <c r="LUT357" s="59"/>
      <c r="LUU357" s="59"/>
      <c r="LUV357" s="59"/>
      <c r="LUW357" s="59"/>
      <c r="LVB357" s="59"/>
      <c r="LVG357" s="59"/>
      <c r="LVY357" s="322"/>
      <c r="LVZ357" s="59"/>
      <c r="LWA357" s="59"/>
      <c r="LWB357" s="59"/>
      <c r="LWC357" s="59"/>
      <c r="LWD357" s="59"/>
      <c r="LWE357" s="59"/>
      <c r="LWF357" s="59"/>
      <c r="LWG357" s="59"/>
      <c r="LWH357" s="59"/>
      <c r="LWI357" s="59"/>
      <c r="LWN357" s="59"/>
      <c r="LWS357" s="59"/>
      <c r="LXK357" s="322"/>
      <c r="LXL357" s="59"/>
      <c r="LXM357" s="59"/>
      <c r="LXN357" s="59"/>
      <c r="LXO357" s="59"/>
      <c r="LXP357" s="59"/>
      <c r="LXQ357" s="59"/>
      <c r="LXR357" s="59"/>
      <c r="LXS357" s="59"/>
      <c r="LXT357" s="59"/>
      <c r="LXU357" s="59"/>
      <c r="LXZ357" s="59"/>
      <c r="LYE357" s="59"/>
      <c r="LYW357" s="322"/>
      <c r="LYX357" s="59"/>
      <c r="LYY357" s="59"/>
      <c r="LYZ357" s="59"/>
      <c r="LZA357" s="59"/>
      <c r="LZB357" s="59"/>
      <c r="LZC357" s="59"/>
      <c r="LZD357" s="59"/>
      <c r="LZE357" s="59"/>
      <c r="LZF357" s="59"/>
      <c r="LZG357" s="59"/>
      <c r="LZL357" s="59"/>
      <c r="LZQ357" s="59"/>
      <c r="MAI357" s="322"/>
      <c r="MAJ357" s="59"/>
      <c r="MAK357" s="59"/>
      <c r="MAL357" s="59"/>
      <c r="MAM357" s="59"/>
      <c r="MAN357" s="59"/>
      <c r="MAO357" s="59"/>
      <c r="MAP357" s="59"/>
      <c r="MAQ357" s="59"/>
      <c r="MAR357" s="59"/>
      <c r="MAS357" s="59"/>
      <c r="MAX357" s="59"/>
      <c r="MBC357" s="59"/>
      <c r="MBU357" s="322"/>
      <c r="MBV357" s="59"/>
      <c r="MBW357" s="59"/>
      <c r="MBX357" s="59"/>
      <c r="MBY357" s="59"/>
      <c r="MBZ357" s="59"/>
      <c r="MCA357" s="59"/>
      <c r="MCB357" s="59"/>
      <c r="MCC357" s="59"/>
      <c r="MCD357" s="59"/>
      <c r="MCE357" s="59"/>
      <c r="MCJ357" s="59"/>
      <c r="MCO357" s="59"/>
      <c r="MDG357" s="322"/>
      <c r="MDH357" s="59"/>
      <c r="MDI357" s="59"/>
      <c r="MDJ357" s="59"/>
      <c r="MDK357" s="59"/>
      <c r="MDL357" s="59"/>
      <c r="MDM357" s="59"/>
      <c r="MDN357" s="59"/>
      <c r="MDO357" s="59"/>
      <c r="MDP357" s="59"/>
      <c r="MDQ357" s="59"/>
      <c r="MDV357" s="59"/>
      <c r="MEA357" s="59"/>
      <c r="MES357" s="322"/>
      <c r="MET357" s="59"/>
      <c r="MEU357" s="59"/>
      <c r="MEV357" s="59"/>
      <c r="MEW357" s="59"/>
      <c r="MEX357" s="59"/>
      <c r="MEY357" s="59"/>
      <c r="MEZ357" s="59"/>
      <c r="MFA357" s="59"/>
      <c r="MFB357" s="59"/>
      <c r="MFC357" s="59"/>
      <c r="MFH357" s="59"/>
      <c r="MFM357" s="59"/>
      <c r="MGE357" s="322"/>
      <c r="MGF357" s="59"/>
      <c r="MGG357" s="59"/>
      <c r="MGH357" s="59"/>
      <c r="MGI357" s="59"/>
      <c r="MGJ357" s="59"/>
      <c r="MGK357" s="59"/>
      <c r="MGL357" s="59"/>
      <c r="MGM357" s="59"/>
      <c r="MGN357" s="59"/>
      <c r="MGO357" s="59"/>
      <c r="MGT357" s="59"/>
      <c r="MGY357" s="59"/>
      <c r="MHQ357" s="322"/>
      <c r="MHR357" s="59"/>
      <c r="MHS357" s="59"/>
      <c r="MHT357" s="59"/>
      <c r="MHU357" s="59"/>
      <c r="MHV357" s="59"/>
      <c r="MHW357" s="59"/>
      <c r="MHX357" s="59"/>
      <c r="MHY357" s="59"/>
      <c r="MHZ357" s="59"/>
      <c r="MIA357" s="59"/>
      <c r="MIF357" s="59"/>
      <c r="MIK357" s="59"/>
      <c r="MJC357" s="322"/>
      <c r="MJD357" s="59"/>
      <c r="MJE357" s="59"/>
      <c r="MJF357" s="59"/>
      <c r="MJG357" s="59"/>
      <c r="MJH357" s="59"/>
      <c r="MJI357" s="59"/>
      <c r="MJJ357" s="59"/>
      <c r="MJK357" s="59"/>
      <c r="MJL357" s="59"/>
      <c r="MJM357" s="59"/>
      <c r="MJR357" s="59"/>
      <c r="MJW357" s="59"/>
      <c r="MKO357" s="322"/>
      <c r="MKP357" s="59"/>
      <c r="MKQ357" s="59"/>
      <c r="MKR357" s="59"/>
      <c r="MKS357" s="59"/>
      <c r="MKT357" s="59"/>
      <c r="MKU357" s="59"/>
      <c r="MKV357" s="59"/>
      <c r="MKW357" s="59"/>
      <c r="MKX357" s="59"/>
      <c r="MKY357" s="59"/>
      <c r="MLD357" s="59"/>
      <c r="MLI357" s="59"/>
      <c r="MMA357" s="322"/>
      <c r="MMB357" s="59"/>
      <c r="MMC357" s="59"/>
      <c r="MMD357" s="59"/>
      <c r="MME357" s="59"/>
      <c r="MMF357" s="59"/>
      <c r="MMG357" s="59"/>
      <c r="MMH357" s="59"/>
      <c r="MMI357" s="59"/>
      <c r="MMJ357" s="59"/>
      <c r="MMK357" s="59"/>
      <c r="MMP357" s="59"/>
      <c r="MMU357" s="59"/>
      <c r="MNM357" s="322"/>
      <c r="MNN357" s="59"/>
      <c r="MNO357" s="59"/>
      <c r="MNP357" s="59"/>
      <c r="MNQ357" s="59"/>
      <c r="MNR357" s="59"/>
      <c r="MNS357" s="59"/>
      <c r="MNT357" s="59"/>
      <c r="MNU357" s="59"/>
      <c r="MNV357" s="59"/>
      <c r="MNW357" s="59"/>
      <c r="MOB357" s="59"/>
      <c r="MOG357" s="59"/>
      <c r="MOY357" s="322"/>
      <c r="MOZ357" s="59"/>
      <c r="MPA357" s="59"/>
      <c r="MPB357" s="59"/>
      <c r="MPC357" s="59"/>
      <c r="MPD357" s="59"/>
      <c r="MPE357" s="59"/>
      <c r="MPF357" s="59"/>
      <c r="MPG357" s="59"/>
      <c r="MPH357" s="59"/>
      <c r="MPI357" s="59"/>
      <c r="MPN357" s="59"/>
      <c r="MPS357" s="59"/>
      <c r="MQK357" s="322"/>
      <c r="MQL357" s="59"/>
      <c r="MQM357" s="59"/>
      <c r="MQN357" s="59"/>
      <c r="MQO357" s="59"/>
      <c r="MQP357" s="59"/>
      <c r="MQQ357" s="59"/>
      <c r="MQR357" s="59"/>
      <c r="MQS357" s="59"/>
      <c r="MQT357" s="59"/>
      <c r="MQU357" s="59"/>
      <c r="MQZ357" s="59"/>
      <c r="MRE357" s="59"/>
      <c r="MRW357" s="322"/>
      <c r="MRX357" s="59"/>
      <c r="MRY357" s="59"/>
      <c r="MRZ357" s="59"/>
      <c r="MSA357" s="59"/>
      <c r="MSB357" s="59"/>
      <c r="MSC357" s="59"/>
      <c r="MSD357" s="59"/>
      <c r="MSE357" s="59"/>
      <c r="MSF357" s="59"/>
      <c r="MSG357" s="59"/>
      <c r="MSL357" s="59"/>
      <c r="MSQ357" s="59"/>
      <c r="MTI357" s="322"/>
      <c r="MTJ357" s="59"/>
      <c r="MTK357" s="59"/>
      <c r="MTL357" s="59"/>
      <c r="MTM357" s="59"/>
      <c r="MTN357" s="59"/>
      <c r="MTO357" s="59"/>
      <c r="MTP357" s="59"/>
      <c r="MTQ357" s="59"/>
      <c r="MTR357" s="59"/>
      <c r="MTS357" s="59"/>
      <c r="MTX357" s="59"/>
      <c r="MUC357" s="59"/>
      <c r="MUU357" s="322"/>
      <c r="MUV357" s="59"/>
      <c r="MUW357" s="59"/>
      <c r="MUX357" s="59"/>
      <c r="MUY357" s="59"/>
      <c r="MUZ357" s="59"/>
      <c r="MVA357" s="59"/>
      <c r="MVB357" s="59"/>
      <c r="MVC357" s="59"/>
      <c r="MVD357" s="59"/>
      <c r="MVE357" s="59"/>
      <c r="MVJ357" s="59"/>
      <c r="MVO357" s="59"/>
      <c r="MWG357" s="322"/>
      <c r="MWH357" s="59"/>
      <c r="MWI357" s="59"/>
      <c r="MWJ357" s="59"/>
      <c r="MWK357" s="59"/>
      <c r="MWL357" s="59"/>
      <c r="MWM357" s="59"/>
      <c r="MWN357" s="59"/>
      <c r="MWO357" s="59"/>
      <c r="MWP357" s="59"/>
      <c r="MWQ357" s="59"/>
      <c r="MWV357" s="59"/>
      <c r="MXA357" s="59"/>
      <c r="MXS357" s="322"/>
      <c r="MXT357" s="59"/>
      <c r="MXU357" s="59"/>
      <c r="MXV357" s="59"/>
      <c r="MXW357" s="59"/>
      <c r="MXX357" s="59"/>
      <c r="MXY357" s="59"/>
      <c r="MXZ357" s="59"/>
      <c r="MYA357" s="59"/>
      <c r="MYB357" s="59"/>
      <c r="MYC357" s="59"/>
      <c r="MYH357" s="59"/>
      <c r="MYM357" s="59"/>
      <c r="MZE357" s="322"/>
      <c r="MZF357" s="59"/>
      <c r="MZG357" s="59"/>
      <c r="MZH357" s="59"/>
      <c r="MZI357" s="59"/>
      <c r="MZJ357" s="59"/>
      <c r="MZK357" s="59"/>
      <c r="MZL357" s="59"/>
      <c r="MZM357" s="59"/>
      <c r="MZN357" s="59"/>
      <c r="MZO357" s="59"/>
      <c r="MZT357" s="59"/>
      <c r="MZY357" s="59"/>
      <c r="NAQ357" s="322"/>
      <c r="NAR357" s="59"/>
      <c r="NAS357" s="59"/>
      <c r="NAT357" s="59"/>
      <c r="NAU357" s="59"/>
      <c r="NAV357" s="59"/>
      <c r="NAW357" s="59"/>
      <c r="NAX357" s="59"/>
      <c r="NAY357" s="59"/>
      <c r="NAZ357" s="59"/>
      <c r="NBA357" s="59"/>
      <c r="NBF357" s="59"/>
      <c r="NBK357" s="59"/>
      <c r="NCC357" s="322"/>
      <c r="NCD357" s="59"/>
      <c r="NCE357" s="59"/>
      <c r="NCF357" s="59"/>
      <c r="NCG357" s="59"/>
      <c r="NCH357" s="59"/>
      <c r="NCI357" s="59"/>
      <c r="NCJ357" s="59"/>
      <c r="NCK357" s="59"/>
      <c r="NCL357" s="59"/>
      <c r="NCM357" s="59"/>
      <c r="NCR357" s="59"/>
      <c r="NCW357" s="59"/>
      <c r="NDO357" s="322"/>
      <c r="NDP357" s="59"/>
      <c r="NDQ357" s="59"/>
      <c r="NDR357" s="59"/>
      <c r="NDS357" s="59"/>
      <c r="NDT357" s="59"/>
      <c r="NDU357" s="59"/>
      <c r="NDV357" s="59"/>
      <c r="NDW357" s="59"/>
      <c r="NDX357" s="59"/>
      <c r="NDY357" s="59"/>
      <c r="NED357" s="59"/>
      <c r="NEI357" s="59"/>
      <c r="NFA357" s="322"/>
      <c r="NFB357" s="59"/>
      <c r="NFC357" s="59"/>
      <c r="NFD357" s="59"/>
      <c r="NFE357" s="59"/>
      <c r="NFF357" s="59"/>
      <c r="NFG357" s="59"/>
      <c r="NFH357" s="59"/>
      <c r="NFI357" s="59"/>
      <c r="NFJ357" s="59"/>
      <c r="NFK357" s="59"/>
      <c r="NFP357" s="59"/>
      <c r="NFU357" s="59"/>
      <c r="NGM357" s="322"/>
      <c r="NGN357" s="59"/>
      <c r="NGO357" s="59"/>
      <c r="NGP357" s="59"/>
      <c r="NGQ357" s="59"/>
      <c r="NGR357" s="59"/>
      <c r="NGS357" s="59"/>
      <c r="NGT357" s="59"/>
      <c r="NGU357" s="59"/>
      <c r="NGV357" s="59"/>
      <c r="NGW357" s="59"/>
      <c r="NHB357" s="59"/>
      <c r="NHG357" s="59"/>
      <c r="NHY357" s="322"/>
      <c r="NHZ357" s="59"/>
      <c r="NIA357" s="59"/>
      <c r="NIB357" s="59"/>
      <c r="NIC357" s="59"/>
      <c r="NID357" s="59"/>
      <c r="NIE357" s="59"/>
      <c r="NIF357" s="59"/>
      <c r="NIG357" s="59"/>
      <c r="NIH357" s="59"/>
      <c r="NII357" s="59"/>
      <c r="NIN357" s="59"/>
      <c r="NIS357" s="59"/>
      <c r="NJK357" s="322"/>
      <c r="NJL357" s="59"/>
      <c r="NJM357" s="59"/>
      <c r="NJN357" s="59"/>
      <c r="NJO357" s="59"/>
      <c r="NJP357" s="59"/>
      <c r="NJQ357" s="59"/>
      <c r="NJR357" s="59"/>
      <c r="NJS357" s="59"/>
      <c r="NJT357" s="59"/>
      <c r="NJU357" s="59"/>
      <c r="NJZ357" s="59"/>
      <c r="NKE357" s="59"/>
      <c r="NKW357" s="322"/>
      <c r="NKX357" s="59"/>
      <c r="NKY357" s="59"/>
      <c r="NKZ357" s="59"/>
      <c r="NLA357" s="59"/>
      <c r="NLB357" s="59"/>
      <c r="NLC357" s="59"/>
      <c r="NLD357" s="59"/>
      <c r="NLE357" s="59"/>
      <c r="NLF357" s="59"/>
      <c r="NLG357" s="59"/>
      <c r="NLL357" s="59"/>
      <c r="NLQ357" s="59"/>
      <c r="NMI357" s="322"/>
      <c r="NMJ357" s="59"/>
      <c r="NMK357" s="59"/>
      <c r="NML357" s="59"/>
      <c r="NMM357" s="59"/>
      <c r="NMN357" s="59"/>
      <c r="NMO357" s="59"/>
      <c r="NMP357" s="59"/>
      <c r="NMQ357" s="59"/>
      <c r="NMR357" s="59"/>
      <c r="NMS357" s="59"/>
      <c r="NMX357" s="59"/>
      <c r="NNC357" s="59"/>
      <c r="NNU357" s="322"/>
      <c r="NNV357" s="59"/>
      <c r="NNW357" s="59"/>
      <c r="NNX357" s="59"/>
      <c r="NNY357" s="59"/>
      <c r="NNZ357" s="59"/>
      <c r="NOA357" s="59"/>
      <c r="NOB357" s="59"/>
      <c r="NOC357" s="59"/>
      <c r="NOD357" s="59"/>
      <c r="NOE357" s="59"/>
      <c r="NOJ357" s="59"/>
      <c r="NOO357" s="59"/>
      <c r="NPG357" s="322"/>
      <c r="NPH357" s="59"/>
      <c r="NPI357" s="59"/>
      <c r="NPJ357" s="59"/>
      <c r="NPK357" s="59"/>
      <c r="NPL357" s="59"/>
      <c r="NPM357" s="59"/>
      <c r="NPN357" s="59"/>
      <c r="NPO357" s="59"/>
      <c r="NPP357" s="59"/>
      <c r="NPQ357" s="59"/>
      <c r="NPV357" s="59"/>
      <c r="NQA357" s="59"/>
      <c r="NQS357" s="322"/>
      <c r="NQT357" s="59"/>
      <c r="NQU357" s="59"/>
      <c r="NQV357" s="59"/>
      <c r="NQW357" s="59"/>
      <c r="NQX357" s="59"/>
      <c r="NQY357" s="59"/>
      <c r="NQZ357" s="59"/>
      <c r="NRA357" s="59"/>
      <c r="NRB357" s="59"/>
      <c r="NRC357" s="59"/>
      <c r="NRH357" s="59"/>
      <c r="NRM357" s="59"/>
      <c r="NSE357" s="322"/>
      <c r="NSF357" s="59"/>
      <c r="NSG357" s="59"/>
      <c r="NSH357" s="59"/>
      <c r="NSI357" s="59"/>
      <c r="NSJ357" s="59"/>
      <c r="NSK357" s="59"/>
      <c r="NSL357" s="59"/>
      <c r="NSM357" s="59"/>
      <c r="NSN357" s="59"/>
      <c r="NSO357" s="59"/>
      <c r="NST357" s="59"/>
      <c r="NSY357" s="59"/>
      <c r="NTQ357" s="322"/>
      <c r="NTR357" s="59"/>
      <c r="NTS357" s="59"/>
      <c r="NTT357" s="59"/>
      <c r="NTU357" s="59"/>
      <c r="NTV357" s="59"/>
      <c r="NTW357" s="59"/>
      <c r="NTX357" s="59"/>
      <c r="NTY357" s="59"/>
      <c r="NTZ357" s="59"/>
      <c r="NUA357" s="59"/>
      <c r="NUF357" s="59"/>
      <c r="NUK357" s="59"/>
      <c r="NVC357" s="322"/>
      <c r="NVD357" s="59"/>
      <c r="NVE357" s="59"/>
      <c r="NVF357" s="59"/>
      <c r="NVG357" s="59"/>
      <c r="NVH357" s="59"/>
      <c r="NVI357" s="59"/>
      <c r="NVJ357" s="59"/>
      <c r="NVK357" s="59"/>
      <c r="NVL357" s="59"/>
      <c r="NVM357" s="59"/>
      <c r="NVR357" s="59"/>
      <c r="NVW357" s="59"/>
      <c r="NWO357" s="322"/>
      <c r="NWP357" s="59"/>
      <c r="NWQ357" s="59"/>
      <c r="NWR357" s="59"/>
      <c r="NWS357" s="59"/>
      <c r="NWT357" s="59"/>
      <c r="NWU357" s="59"/>
      <c r="NWV357" s="59"/>
      <c r="NWW357" s="59"/>
      <c r="NWX357" s="59"/>
      <c r="NWY357" s="59"/>
      <c r="NXD357" s="59"/>
      <c r="NXI357" s="59"/>
      <c r="NYA357" s="322"/>
      <c r="NYB357" s="59"/>
      <c r="NYC357" s="59"/>
      <c r="NYD357" s="59"/>
      <c r="NYE357" s="59"/>
      <c r="NYF357" s="59"/>
      <c r="NYG357" s="59"/>
      <c r="NYH357" s="59"/>
      <c r="NYI357" s="59"/>
      <c r="NYJ357" s="59"/>
      <c r="NYK357" s="59"/>
      <c r="NYP357" s="59"/>
      <c r="NYU357" s="59"/>
      <c r="NZM357" s="322"/>
      <c r="NZN357" s="59"/>
      <c r="NZO357" s="59"/>
      <c r="NZP357" s="59"/>
      <c r="NZQ357" s="59"/>
      <c r="NZR357" s="59"/>
      <c r="NZS357" s="59"/>
      <c r="NZT357" s="59"/>
      <c r="NZU357" s="59"/>
      <c r="NZV357" s="59"/>
      <c r="NZW357" s="59"/>
      <c r="OAB357" s="59"/>
      <c r="OAG357" s="59"/>
      <c r="OAY357" s="322"/>
      <c r="OAZ357" s="59"/>
      <c r="OBA357" s="59"/>
      <c r="OBB357" s="59"/>
      <c r="OBC357" s="59"/>
      <c r="OBD357" s="59"/>
      <c r="OBE357" s="59"/>
      <c r="OBF357" s="59"/>
      <c r="OBG357" s="59"/>
      <c r="OBH357" s="59"/>
      <c r="OBI357" s="59"/>
      <c r="OBN357" s="59"/>
      <c r="OBS357" s="59"/>
      <c r="OCK357" s="322"/>
      <c r="OCL357" s="59"/>
      <c r="OCM357" s="59"/>
      <c r="OCN357" s="59"/>
      <c r="OCO357" s="59"/>
      <c r="OCP357" s="59"/>
      <c r="OCQ357" s="59"/>
      <c r="OCR357" s="59"/>
      <c r="OCS357" s="59"/>
      <c r="OCT357" s="59"/>
      <c r="OCU357" s="59"/>
      <c r="OCZ357" s="59"/>
      <c r="ODE357" s="59"/>
      <c r="ODW357" s="322"/>
      <c r="ODX357" s="59"/>
      <c r="ODY357" s="59"/>
      <c r="ODZ357" s="59"/>
      <c r="OEA357" s="59"/>
      <c r="OEB357" s="59"/>
      <c r="OEC357" s="59"/>
      <c r="OED357" s="59"/>
      <c r="OEE357" s="59"/>
      <c r="OEF357" s="59"/>
      <c r="OEG357" s="59"/>
      <c r="OEL357" s="59"/>
      <c r="OEQ357" s="59"/>
      <c r="OFI357" s="322"/>
      <c r="OFJ357" s="59"/>
      <c r="OFK357" s="59"/>
      <c r="OFL357" s="59"/>
      <c r="OFM357" s="59"/>
      <c r="OFN357" s="59"/>
      <c r="OFO357" s="59"/>
      <c r="OFP357" s="59"/>
      <c r="OFQ357" s="59"/>
      <c r="OFR357" s="59"/>
      <c r="OFS357" s="59"/>
      <c r="OFX357" s="59"/>
      <c r="OGC357" s="59"/>
      <c r="OGU357" s="322"/>
      <c r="OGV357" s="59"/>
      <c r="OGW357" s="59"/>
      <c r="OGX357" s="59"/>
      <c r="OGY357" s="59"/>
      <c r="OGZ357" s="59"/>
      <c r="OHA357" s="59"/>
      <c r="OHB357" s="59"/>
      <c r="OHC357" s="59"/>
      <c r="OHD357" s="59"/>
      <c r="OHE357" s="59"/>
      <c r="OHJ357" s="59"/>
      <c r="OHO357" s="59"/>
      <c r="OIG357" s="322"/>
      <c r="OIH357" s="59"/>
      <c r="OII357" s="59"/>
      <c r="OIJ357" s="59"/>
      <c r="OIK357" s="59"/>
      <c r="OIL357" s="59"/>
      <c r="OIM357" s="59"/>
      <c r="OIN357" s="59"/>
      <c r="OIO357" s="59"/>
      <c r="OIP357" s="59"/>
      <c r="OIQ357" s="59"/>
      <c r="OIV357" s="59"/>
      <c r="OJA357" s="59"/>
      <c r="OJS357" s="322"/>
      <c r="OJT357" s="59"/>
      <c r="OJU357" s="59"/>
      <c r="OJV357" s="59"/>
      <c r="OJW357" s="59"/>
      <c r="OJX357" s="59"/>
      <c r="OJY357" s="59"/>
      <c r="OJZ357" s="59"/>
      <c r="OKA357" s="59"/>
      <c r="OKB357" s="59"/>
      <c r="OKC357" s="59"/>
      <c r="OKH357" s="59"/>
      <c r="OKM357" s="59"/>
      <c r="OLE357" s="322"/>
      <c r="OLF357" s="59"/>
      <c r="OLG357" s="59"/>
      <c r="OLH357" s="59"/>
      <c r="OLI357" s="59"/>
      <c r="OLJ357" s="59"/>
      <c r="OLK357" s="59"/>
      <c r="OLL357" s="59"/>
      <c r="OLM357" s="59"/>
      <c r="OLN357" s="59"/>
      <c r="OLO357" s="59"/>
      <c r="OLT357" s="59"/>
      <c r="OLY357" s="59"/>
      <c r="OMQ357" s="322"/>
      <c r="OMR357" s="59"/>
      <c r="OMS357" s="59"/>
      <c r="OMT357" s="59"/>
      <c r="OMU357" s="59"/>
      <c r="OMV357" s="59"/>
      <c r="OMW357" s="59"/>
      <c r="OMX357" s="59"/>
      <c r="OMY357" s="59"/>
      <c r="OMZ357" s="59"/>
      <c r="ONA357" s="59"/>
      <c r="ONF357" s="59"/>
      <c r="ONK357" s="59"/>
      <c r="OOC357" s="322"/>
      <c r="OOD357" s="59"/>
      <c r="OOE357" s="59"/>
      <c r="OOF357" s="59"/>
      <c r="OOG357" s="59"/>
      <c r="OOH357" s="59"/>
      <c r="OOI357" s="59"/>
      <c r="OOJ357" s="59"/>
      <c r="OOK357" s="59"/>
      <c r="OOL357" s="59"/>
      <c r="OOM357" s="59"/>
      <c r="OOR357" s="59"/>
      <c r="OOW357" s="59"/>
      <c r="OPO357" s="322"/>
      <c r="OPP357" s="59"/>
      <c r="OPQ357" s="59"/>
      <c r="OPR357" s="59"/>
      <c r="OPS357" s="59"/>
      <c r="OPT357" s="59"/>
      <c r="OPU357" s="59"/>
      <c r="OPV357" s="59"/>
      <c r="OPW357" s="59"/>
      <c r="OPX357" s="59"/>
      <c r="OPY357" s="59"/>
      <c r="OQD357" s="59"/>
      <c r="OQI357" s="59"/>
      <c r="ORA357" s="322"/>
      <c r="ORB357" s="59"/>
      <c r="ORC357" s="59"/>
      <c r="ORD357" s="59"/>
      <c r="ORE357" s="59"/>
      <c r="ORF357" s="59"/>
      <c r="ORG357" s="59"/>
      <c r="ORH357" s="59"/>
      <c r="ORI357" s="59"/>
      <c r="ORJ357" s="59"/>
      <c r="ORK357" s="59"/>
      <c r="ORP357" s="59"/>
      <c r="ORU357" s="59"/>
      <c r="OSM357" s="322"/>
      <c r="OSN357" s="59"/>
      <c r="OSO357" s="59"/>
      <c r="OSP357" s="59"/>
      <c r="OSQ357" s="59"/>
      <c r="OSR357" s="59"/>
      <c r="OSS357" s="59"/>
      <c r="OST357" s="59"/>
      <c r="OSU357" s="59"/>
      <c r="OSV357" s="59"/>
      <c r="OSW357" s="59"/>
      <c r="OTB357" s="59"/>
      <c r="OTG357" s="59"/>
      <c r="OTY357" s="322"/>
      <c r="OTZ357" s="59"/>
      <c r="OUA357" s="59"/>
      <c r="OUB357" s="59"/>
      <c r="OUC357" s="59"/>
      <c r="OUD357" s="59"/>
      <c r="OUE357" s="59"/>
      <c r="OUF357" s="59"/>
      <c r="OUG357" s="59"/>
      <c r="OUH357" s="59"/>
      <c r="OUI357" s="59"/>
      <c r="OUN357" s="59"/>
      <c r="OUS357" s="59"/>
      <c r="OVK357" s="322"/>
      <c r="OVL357" s="59"/>
      <c r="OVM357" s="59"/>
      <c r="OVN357" s="59"/>
      <c r="OVO357" s="59"/>
      <c r="OVP357" s="59"/>
      <c r="OVQ357" s="59"/>
      <c r="OVR357" s="59"/>
      <c r="OVS357" s="59"/>
      <c r="OVT357" s="59"/>
      <c r="OVU357" s="59"/>
      <c r="OVZ357" s="59"/>
      <c r="OWE357" s="59"/>
      <c r="OWW357" s="322"/>
      <c r="OWX357" s="59"/>
      <c r="OWY357" s="59"/>
      <c r="OWZ357" s="59"/>
      <c r="OXA357" s="59"/>
      <c r="OXB357" s="59"/>
      <c r="OXC357" s="59"/>
      <c r="OXD357" s="59"/>
      <c r="OXE357" s="59"/>
      <c r="OXF357" s="59"/>
      <c r="OXG357" s="59"/>
      <c r="OXL357" s="59"/>
      <c r="OXQ357" s="59"/>
      <c r="OYI357" s="322"/>
      <c r="OYJ357" s="59"/>
      <c r="OYK357" s="59"/>
      <c r="OYL357" s="59"/>
      <c r="OYM357" s="59"/>
      <c r="OYN357" s="59"/>
      <c r="OYO357" s="59"/>
      <c r="OYP357" s="59"/>
      <c r="OYQ357" s="59"/>
      <c r="OYR357" s="59"/>
      <c r="OYS357" s="59"/>
      <c r="OYX357" s="59"/>
      <c r="OZC357" s="59"/>
      <c r="OZU357" s="322"/>
      <c r="OZV357" s="59"/>
      <c r="OZW357" s="59"/>
      <c r="OZX357" s="59"/>
      <c r="OZY357" s="59"/>
      <c r="OZZ357" s="59"/>
      <c r="PAA357" s="59"/>
      <c r="PAB357" s="59"/>
      <c r="PAC357" s="59"/>
      <c r="PAD357" s="59"/>
      <c r="PAE357" s="59"/>
      <c r="PAJ357" s="59"/>
      <c r="PAO357" s="59"/>
      <c r="PBG357" s="322"/>
      <c r="PBH357" s="59"/>
      <c r="PBI357" s="59"/>
      <c r="PBJ357" s="59"/>
      <c r="PBK357" s="59"/>
      <c r="PBL357" s="59"/>
      <c r="PBM357" s="59"/>
      <c r="PBN357" s="59"/>
      <c r="PBO357" s="59"/>
      <c r="PBP357" s="59"/>
      <c r="PBQ357" s="59"/>
      <c r="PBV357" s="59"/>
      <c r="PCA357" s="59"/>
      <c r="PCS357" s="322"/>
      <c r="PCT357" s="59"/>
      <c r="PCU357" s="59"/>
      <c r="PCV357" s="59"/>
      <c r="PCW357" s="59"/>
      <c r="PCX357" s="59"/>
      <c r="PCY357" s="59"/>
      <c r="PCZ357" s="59"/>
      <c r="PDA357" s="59"/>
      <c r="PDB357" s="59"/>
      <c r="PDC357" s="59"/>
      <c r="PDH357" s="59"/>
      <c r="PDM357" s="59"/>
      <c r="PEE357" s="322"/>
      <c r="PEF357" s="59"/>
      <c r="PEG357" s="59"/>
      <c r="PEH357" s="59"/>
      <c r="PEI357" s="59"/>
      <c r="PEJ357" s="59"/>
      <c r="PEK357" s="59"/>
      <c r="PEL357" s="59"/>
      <c r="PEM357" s="59"/>
      <c r="PEN357" s="59"/>
      <c r="PEO357" s="59"/>
      <c r="PET357" s="59"/>
      <c r="PEY357" s="59"/>
      <c r="PFQ357" s="322"/>
      <c r="PFR357" s="59"/>
      <c r="PFS357" s="59"/>
      <c r="PFT357" s="59"/>
      <c r="PFU357" s="59"/>
      <c r="PFV357" s="59"/>
      <c r="PFW357" s="59"/>
      <c r="PFX357" s="59"/>
      <c r="PFY357" s="59"/>
      <c r="PFZ357" s="59"/>
      <c r="PGA357" s="59"/>
      <c r="PGF357" s="59"/>
      <c r="PGK357" s="59"/>
      <c r="PHC357" s="322"/>
      <c r="PHD357" s="59"/>
      <c r="PHE357" s="59"/>
      <c r="PHF357" s="59"/>
      <c r="PHG357" s="59"/>
      <c r="PHH357" s="59"/>
      <c r="PHI357" s="59"/>
      <c r="PHJ357" s="59"/>
      <c r="PHK357" s="59"/>
      <c r="PHL357" s="59"/>
      <c r="PHM357" s="59"/>
      <c r="PHR357" s="59"/>
      <c r="PHW357" s="59"/>
      <c r="PIO357" s="322"/>
      <c r="PIP357" s="59"/>
      <c r="PIQ357" s="59"/>
      <c r="PIR357" s="59"/>
      <c r="PIS357" s="59"/>
      <c r="PIT357" s="59"/>
      <c r="PIU357" s="59"/>
      <c r="PIV357" s="59"/>
      <c r="PIW357" s="59"/>
      <c r="PIX357" s="59"/>
      <c r="PIY357" s="59"/>
      <c r="PJD357" s="59"/>
      <c r="PJI357" s="59"/>
      <c r="PKA357" s="322"/>
      <c r="PKB357" s="59"/>
      <c r="PKC357" s="59"/>
      <c r="PKD357" s="59"/>
      <c r="PKE357" s="59"/>
      <c r="PKF357" s="59"/>
      <c r="PKG357" s="59"/>
      <c r="PKH357" s="59"/>
      <c r="PKI357" s="59"/>
      <c r="PKJ357" s="59"/>
      <c r="PKK357" s="59"/>
      <c r="PKP357" s="59"/>
      <c r="PKU357" s="59"/>
      <c r="PLM357" s="322"/>
      <c r="PLN357" s="59"/>
      <c r="PLO357" s="59"/>
      <c r="PLP357" s="59"/>
      <c r="PLQ357" s="59"/>
      <c r="PLR357" s="59"/>
      <c r="PLS357" s="59"/>
      <c r="PLT357" s="59"/>
      <c r="PLU357" s="59"/>
      <c r="PLV357" s="59"/>
      <c r="PLW357" s="59"/>
      <c r="PMB357" s="59"/>
      <c r="PMG357" s="59"/>
      <c r="PMY357" s="322"/>
      <c r="PMZ357" s="59"/>
      <c r="PNA357" s="59"/>
      <c r="PNB357" s="59"/>
      <c r="PNC357" s="59"/>
      <c r="PND357" s="59"/>
      <c r="PNE357" s="59"/>
      <c r="PNF357" s="59"/>
      <c r="PNG357" s="59"/>
      <c r="PNH357" s="59"/>
      <c r="PNI357" s="59"/>
      <c r="PNN357" s="59"/>
      <c r="PNS357" s="59"/>
      <c r="POK357" s="322"/>
      <c r="POL357" s="59"/>
      <c r="POM357" s="59"/>
      <c r="PON357" s="59"/>
      <c r="POO357" s="59"/>
      <c r="POP357" s="59"/>
      <c r="POQ357" s="59"/>
      <c r="POR357" s="59"/>
      <c r="POS357" s="59"/>
      <c r="POT357" s="59"/>
      <c r="POU357" s="59"/>
      <c r="POZ357" s="59"/>
      <c r="PPE357" s="59"/>
      <c r="PPW357" s="322"/>
      <c r="PPX357" s="59"/>
      <c r="PPY357" s="59"/>
      <c r="PPZ357" s="59"/>
      <c r="PQA357" s="59"/>
      <c r="PQB357" s="59"/>
      <c r="PQC357" s="59"/>
      <c r="PQD357" s="59"/>
      <c r="PQE357" s="59"/>
      <c r="PQF357" s="59"/>
      <c r="PQG357" s="59"/>
      <c r="PQL357" s="59"/>
      <c r="PQQ357" s="59"/>
      <c r="PRI357" s="322"/>
      <c r="PRJ357" s="59"/>
      <c r="PRK357" s="59"/>
      <c r="PRL357" s="59"/>
      <c r="PRM357" s="59"/>
      <c r="PRN357" s="59"/>
      <c r="PRO357" s="59"/>
      <c r="PRP357" s="59"/>
      <c r="PRQ357" s="59"/>
      <c r="PRR357" s="59"/>
      <c r="PRS357" s="59"/>
      <c r="PRX357" s="59"/>
      <c r="PSC357" s="59"/>
      <c r="PSU357" s="322"/>
      <c r="PSV357" s="59"/>
      <c r="PSW357" s="59"/>
      <c r="PSX357" s="59"/>
      <c r="PSY357" s="59"/>
      <c r="PSZ357" s="59"/>
      <c r="PTA357" s="59"/>
      <c r="PTB357" s="59"/>
      <c r="PTC357" s="59"/>
      <c r="PTD357" s="59"/>
      <c r="PTE357" s="59"/>
      <c r="PTJ357" s="59"/>
      <c r="PTO357" s="59"/>
      <c r="PUG357" s="322"/>
      <c r="PUH357" s="59"/>
      <c r="PUI357" s="59"/>
      <c r="PUJ357" s="59"/>
      <c r="PUK357" s="59"/>
      <c r="PUL357" s="59"/>
      <c r="PUM357" s="59"/>
      <c r="PUN357" s="59"/>
      <c r="PUO357" s="59"/>
      <c r="PUP357" s="59"/>
      <c r="PUQ357" s="59"/>
      <c r="PUV357" s="59"/>
      <c r="PVA357" s="59"/>
      <c r="PVS357" s="322"/>
      <c r="PVT357" s="59"/>
      <c r="PVU357" s="59"/>
      <c r="PVV357" s="59"/>
      <c r="PVW357" s="59"/>
      <c r="PVX357" s="59"/>
      <c r="PVY357" s="59"/>
      <c r="PVZ357" s="59"/>
      <c r="PWA357" s="59"/>
      <c r="PWB357" s="59"/>
      <c r="PWC357" s="59"/>
      <c r="PWH357" s="59"/>
      <c r="PWM357" s="59"/>
      <c r="PXE357" s="322"/>
      <c r="PXF357" s="59"/>
      <c r="PXG357" s="59"/>
      <c r="PXH357" s="59"/>
      <c r="PXI357" s="59"/>
      <c r="PXJ357" s="59"/>
      <c r="PXK357" s="59"/>
      <c r="PXL357" s="59"/>
      <c r="PXM357" s="59"/>
      <c r="PXN357" s="59"/>
      <c r="PXO357" s="59"/>
      <c r="PXT357" s="59"/>
      <c r="PXY357" s="59"/>
      <c r="PYQ357" s="322"/>
      <c r="PYR357" s="59"/>
      <c r="PYS357" s="59"/>
      <c r="PYT357" s="59"/>
      <c r="PYU357" s="59"/>
      <c r="PYV357" s="59"/>
      <c r="PYW357" s="59"/>
      <c r="PYX357" s="59"/>
      <c r="PYY357" s="59"/>
      <c r="PYZ357" s="59"/>
      <c r="PZA357" s="59"/>
      <c r="PZF357" s="59"/>
      <c r="PZK357" s="59"/>
      <c r="QAC357" s="322"/>
      <c r="QAD357" s="59"/>
      <c r="QAE357" s="59"/>
      <c r="QAF357" s="59"/>
      <c r="QAG357" s="59"/>
      <c r="QAH357" s="59"/>
      <c r="QAI357" s="59"/>
      <c r="QAJ357" s="59"/>
      <c r="QAK357" s="59"/>
      <c r="QAL357" s="59"/>
      <c r="QAM357" s="59"/>
      <c r="QAR357" s="59"/>
      <c r="QAW357" s="59"/>
      <c r="QBO357" s="322"/>
      <c r="QBP357" s="59"/>
      <c r="QBQ357" s="59"/>
      <c r="QBR357" s="59"/>
      <c r="QBS357" s="59"/>
      <c r="QBT357" s="59"/>
      <c r="QBU357" s="59"/>
      <c r="QBV357" s="59"/>
      <c r="QBW357" s="59"/>
      <c r="QBX357" s="59"/>
      <c r="QBY357" s="59"/>
      <c r="QCD357" s="59"/>
      <c r="QCI357" s="59"/>
      <c r="QDA357" s="322"/>
      <c r="QDB357" s="59"/>
      <c r="QDC357" s="59"/>
      <c r="QDD357" s="59"/>
      <c r="QDE357" s="59"/>
      <c r="QDF357" s="59"/>
      <c r="QDG357" s="59"/>
      <c r="QDH357" s="59"/>
      <c r="QDI357" s="59"/>
      <c r="QDJ357" s="59"/>
      <c r="QDK357" s="59"/>
      <c r="QDP357" s="59"/>
      <c r="QDU357" s="59"/>
      <c r="QEM357" s="322"/>
      <c r="QEN357" s="59"/>
      <c r="QEO357" s="59"/>
      <c r="QEP357" s="59"/>
      <c r="QEQ357" s="59"/>
      <c r="QER357" s="59"/>
      <c r="QES357" s="59"/>
      <c r="QET357" s="59"/>
      <c r="QEU357" s="59"/>
      <c r="QEV357" s="59"/>
      <c r="QEW357" s="59"/>
      <c r="QFB357" s="59"/>
      <c r="QFG357" s="59"/>
      <c r="QFY357" s="322"/>
      <c r="QFZ357" s="59"/>
      <c r="QGA357" s="59"/>
      <c r="QGB357" s="59"/>
      <c r="QGC357" s="59"/>
      <c r="QGD357" s="59"/>
      <c r="QGE357" s="59"/>
      <c r="QGF357" s="59"/>
      <c r="QGG357" s="59"/>
      <c r="QGH357" s="59"/>
      <c r="QGI357" s="59"/>
      <c r="QGN357" s="59"/>
      <c r="QGS357" s="59"/>
      <c r="QHK357" s="322"/>
      <c r="QHL357" s="59"/>
      <c r="QHM357" s="59"/>
      <c r="QHN357" s="59"/>
      <c r="QHO357" s="59"/>
      <c r="QHP357" s="59"/>
      <c r="QHQ357" s="59"/>
      <c r="QHR357" s="59"/>
      <c r="QHS357" s="59"/>
      <c r="QHT357" s="59"/>
      <c r="QHU357" s="59"/>
      <c r="QHZ357" s="59"/>
      <c r="QIE357" s="59"/>
      <c r="QIW357" s="322"/>
      <c r="QIX357" s="59"/>
      <c r="QIY357" s="59"/>
      <c r="QIZ357" s="59"/>
      <c r="QJA357" s="59"/>
      <c r="QJB357" s="59"/>
      <c r="QJC357" s="59"/>
      <c r="QJD357" s="59"/>
      <c r="QJE357" s="59"/>
      <c r="QJF357" s="59"/>
      <c r="QJG357" s="59"/>
      <c r="QJL357" s="59"/>
      <c r="QJQ357" s="59"/>
      <c r="QKI357" s="322"/>
      <c r="QKJ357" s="59"/>
      <c r="QKK357" s="59"/>
      <c r="QKL357" s="59"/>
      <c r="QKM357" s="59"/>
      <c r="QKN357" s="59"/>
      <c r="QKO357" s="59"/>
      <c r="QKP357" s="59"/>
      <c r="QKQ357" s="59"/>
      <c r="QKR357" s="59"/>
      <c r="QKS357" s="59"/>
      <c r="QKX357" s="59"/>
      <c r="QLC357" s="59"/>
      <c r="QLU357" s="322"/>
      <c r="QLV357" s="59"/>
      <c r="QLW357" s="59"/>
      <c r="QLX357" s="59"/>
      <c r="QLY357" s="59"/>
      <c r="QLZ357" s="59"/>
      <c r="QMA357" s="59"/>
      <c r="QMB357" s="59"/>
      <c r="QMC357" s="59"/>
      <c r="QMD357" s="59"/>
      <c r="QME357" s="59"/>
      <c r="QMJ357" s="59"/>
      <c r="QMO357" s="59"/>
      <c r="QNG357" s="322"/>
      <c r="QNH357" s="59"/>
      <c r="QNI357" s="59"/>
      <c r="QNJ357" s="59"/>
      <c r="QNK357" s="59"/>
      <c r="QNL357" s="59"/>
      <c r="QNM357" s="59"/>
      <c r="QNN357" s="59"/>
      <c r="QNO357" s="59"/>
      <c r="QNP357" s="59"/>
      <c r="QNQ357" s="59"/>
      <c r="QNV357" s="59"/>
      <c r="QOA357" s="59"/>
      <c r="QOS357" s="322"/>
      <c r="QOT357" s="59"/>
      <c r="QOU357" s="59"/>
      <c r="QOV357" s="59"/>
      <c r="QOW357" s="59"/>
      <c r="QOX357" s="59"/>
      <c r="QOY357" s="59"/>
      <c r="QOZ357" s="59"/>
      <c r="QPA357" s="59"/>
      <c r="QPB357" s="59"/>
      <c r="QPC357" s="59"/>
      <c r="QPH357" s="59"/>
      <c r="QPM357" s="59"/>
      <c r="QQE357" s="322"/>
      <c r="QQF357" s="59"/>
      <c r="QQG357" s="59"/>
      <c r="QQH357" s="59"/>
      <c r="QQI357" s="59"/>
      <c r="QQJ357" s="59"/>
      <c r="QQK357" s="59"/>
      <c r="QQL357" s="59"/>
      <c r="QQM357" s="59"/>
      <c r="QQN357" s="59"/>
      <c r="QQO357" s="59"/>
      <c r="QQT357" s="59"/>
      <c r="QQY357" s="59"/>
      <c r="QRQ357" s="322"/>
      <c r="QRR357" s="59"/>
      <c r="QRS357" s="59"/>
      <c r="QRT357" s="59"/>
      <c r="QRU357" s="59"/>
      <c r="QRV357" s="59"/>
      <c r="QRW357" s="59"/>
      <c r="QRX357" s="59"/>
      <c r="QRY357" s="59"/>
      <c r="QRZ357" s="59"/>
      <c r="QSA357" s="59"/>
      <c r="QSF357" s="59"/>
      <c r="QSK357" s="59"/>
      <c r="QTC357" s="322"/>
      <c r="QTD357" s="59"/>
      <c r="QTE357" s="59"/>
      <c r="QTF357" s="59"/>
      <c r="QTG357" s="59"/>
      <c r="QTH357" s="59"/>
      <c r="QTI357" s="59"/>
      <c r="QTJ357" s="59"/>
      <c r="QTK357" s="59"/>
      <c r="QTL357" s="59"/>
      <c r="QTM357" s="59"/>
      <c r="QTR357" s="59"/>
      <c r="QTW357" s="59"/>
      <c r="QUO357" s="322"/>
      <c r="QUP357" s="59"/>
      <c r="QUQ357" s="59"/>
      <c r="QUR357" s="59"/>
      <c r="QUS357" s="59"/>
      <c r="QUT357" s="59"/>
      <c r="QUU357" s="59"/>
      <c r="QUV357" s="59"/>
      <c r="QUW357" s="59"/>
      <c r="QUX357" s="59"/>
      <c r="QUY357" s="59"/>
      <c r="QVD357" s="59"/>
      <c r="QVI357" s="59"/>
      <c r="QWA357" s="322"/>
      <c r="QWB357" s="59"/>
      <c r="QWC357" s="59"/>
      <c r="QWD357" s="59"/>
      <c r="QWE357" s="59"/>
      <c r="QWF357" s="59"/>
      <c r="QWG357" s="59"/>
      <c r="QWH357" s="59"/>
      <c r="QWI357" s="59"/>
      <c r="QWJ357" s="59"/>
      <c r="QWK357" s="59"/>
      <c r="QWP357" s="59"/>
      <c r="QWU357" s="59"/>
      <c r="QXM357" s="322"/>
      <c r="QXN357" s="59"/>
      <c r="QXO357" s="59"/>
      <c r="QXP357" s="59"/>
      <c r="QXQ357" s="59"/>
      <c r="QXR357" s="59"/>
      <c r="QXS357" s="59"/>
      <c r="QXT357" s="59"/>
      <c r="QXU357" s="59"/>
      <c r="QXV357" s="59"/>
      <c r="QXW357" s="59"/>
      <c r="QYB357" s="59"/>
      <c r="QYG357" s="59"/>
      <c r="QYY357" s="322"/>
      <c r="QYZ357" s="59"/>
      <c r="QZA357" s="59"/>
      <c r="QZB357" s="59"/>
      <c r="QZC357" s="59"/>
      <c r="QZD357" s="59"/>
      <c r="QZE357" s="59"/>
      <c r="QZF357" s="59"/>
      <c r="QZG357" s="59"/>
      <c r="QZH357" s="59"/>
      <c r="QZI357" s="59"/>
      <c r="QZN357" s="59"/>
      <c r="QZS357" s="59"/>
      <c r="RAK357" s="322"/>
      <c r="RAL357" s="59"/>
      <c r="RAM357" s="59"/>
      <c r="RAN357" s="59"/>
      <c r="RAO357" s="59"/>
      <c r="RAP357" s="59"/>
      <c r="RAQ357" s="59"/>
      <c r="RAR357" s="59"/>
      <c r="RAS357" s="59"/>
      <c r="RAT357" s="59"/>
      <c r="RAU357" s="59"/>
      <c r="RAZ357" s="59"/>
      <c r="RBE357" s="59"/>
      <c r="RBW357" s="322"/>
      <c r="RBX357" s="59"/>
      <c r="RBY357" s="59"/>
      <c r="RBZ357" s="59"/>
      <c r="RCA357" s="59"/>
      <c r="RCB357" s="59"/>
      <c r="RCC357" s="59"/>
      <c r="RCD357" s="59"/>
      <c r="RCE357" s="59"/>
      <c r="RCF357" s="59"/>
      <c r="RCG357" s="59"/>
      <c r="RCL357" s="59"/>
      <c r="RCQ357" s="59"/>
      <c r="RDI357" s="322"/>
      <c r="RDJ357" s="59"/>
      <c r="RDK357" s="59"/>
      <c r="RDL357" s="59"/>
      <c r="RDM357" s="59"/>
      <c r="RDN357" s="59"/>
      <c r="RDO357" s="59"/>
      <c r="RDP357" s="59"/>
      <c r="RDQ357" s="59"/>
      <c r="RDR357" s="59"/>
      <c r="RDS357" s="59"/>
      <c r="RDX357" s="59"/>
      <c r="REC357" s="59"/>
      <c r="REU357" s="322"/>
      <c r="REV357" s="59"/>
      <c r="REW357" s="59"/>
      <c r="REX357" s="59"/>
      <c r="REY357" s="59"/>
      <c r="REZ357" s="59"/>
      <c r="RFA357" s="59"/>
      <c r="RFB357" s="59"/>
      <c r="RFC357" s="59"/>
      <c r="RFD357" s="59"/>
      <c r="RFE357" s="59"/>
      <c r="RFJ357" s="59"/>
      <c r="RFO357" s="59"/>
      <c r="RGG357" s="322"/>
      <c r="RGH357" s="59"/>
      <c r="RGI357" s="59"/>
      <c r="RGJ357" s="59"/>
      <c r="RGK357" s="59"/>
      <c r="RGL357" s="59"/>
      <c r="RGM357" s="59"/>
      <c r="RGN357" s="59"/>
      <c r="RGO357" s="59"/>
      <c r="RGP357" s="59"/>
      <c r="RGQ357" s="59"/>
      <c r="RGV357" s="59"/>
      <c r="RHA357" s="59"/>
      <c r="RHS357" s="322"/>
      <c r="RHT357" s="59"/>
      <c r="RHU357" s="59"/>
      <c r="RHV357" s="59"/>
      <c r="RHW357" s="59"/>
      <c r="RHX357" s="59"/>
      <c r="RHY357" s="59"/>
      <c r="RHZ357" s="59"/>
      <c r="RIA357" s="59"/>
      <c r="RIB357" s="59"/>
      <c r="RIC357" s="59"/>
      <c r="RIH357" s="59"/>
      <c r="RIM357" s="59"/>
      <c r="RJE357" s="322"/>
      <c r="RJF357" s="59"/>
      <c r="RJG357" s="59"/>
      <c r="RJH357" s="59"/>
      <c r="RJI357" s="59"/>
      <c r="RJJ357" s="59"/>
      <c r="RJK357" s="59"/>
      <c r="RJL357" s="59"/>
      <c r="RJM357" s="59"/>
      <c r="RJN357" s="59"/>
      <c r="RJO357" s="59"/>
      <c r="RJT357" s="59"/>
      <c r="RJY357" s="59"/>
      <c r="RKQ357" s="322"/>
      <c r="RKR357" s="59"/>
      <c r="RKS357" s="59"/>
      <c r="RKT357" s="59"/>
      <c r="RKU357" s="59"/>
      <c r="RKV357" s="59"/>
      <c r="RKW357" s="59"/>
      <c r="RKX357" s="59"/>
      <c r="RKY357" s="59"/>
      <c r="RKZ357" s="59"/>
      <c r="RLA357" s="59"/>
      <c r="RLF357" s="59"/>
      <c r="RLK357" s="59"/>
      <c r="RMC357" s="322"/>
      <c r="RMD357" s="59"/>
      <c r="RME357" s="59"/>
      <c r="RMF357" s="59"/>
      <c r="RMG357" s="59"/>
      <c r="RMH357" s="59"/>
      <c r="RMI357" s="59"/>
      <c r="RMJ357" s="59"/>
      <c r="RMK357" s="59"/>
      <c r="RML357" s="59"/>
      <c r="RMM357" s="59"/>
      <c r="RMR357" s="59"/>
      <c r="RMW357" s="59"/>
      <c r="RNO357" s="322"/>
      <c r="RNP357" s="59"/>
      <c r="RNQ357" s="59"/>
      <c r="RNR357" s="59"/>
      <c r="RNS357" s="59"/>
      <c r="RNT357" s="59"/>
      <c r="RNU357" s="59"/>
      <c r="RNV357" s="59"/>
      <c r="RNW357" s="59"/>
      <c r="RNX357" s="59"/>
      <c r="RNY357" s="59"/>
      <c r="ROD357" s="59"/>
      <c r="ROI357" s="59"/>
      <c r="RPA357" s="322"/>
      <c r="RPB357" s="59"/>
      <c r="RPC357" s="59"/>
      <c r="RPD357" s="59"/>
      <c r="RPE357" s="59"/>
      <c r="RPF357" s="59"/>
      <c r="RPG357" s="59"/>
      <c r="RPH357" s="59"/>
      <c r="RPI357" s="59"/>
      <c r="RPJ357" s="59"/>
      <c r="RPK357" s="59"/>
      <c r="RPP357" s="59"/>
      <c r="RPU357" s="59"/>
      <c r="RQM357" s="322"/>
      <c r="RQN357" s="59"/>
      <c r="RQO357" s="59"/>
      <c r="RQP357" s="59"/>
      <c r="RQQ357" s="59"/>
      <c r="RQR357" s="59"/>
      <c r="RQS357" s="59"/>
      <c r="RQT357" s="59"/>
      <c r="RQU357" s="59"/>
      <c r="RQV357" s="59"/>
      <c r="RQW357" s="59"/>
      <c r="RRB357" s="59"/>
      <c r="RRG357" s="59"/>
      <c r="RRY357" s="322"/>
      <c r="RRZ357" s="59"/>
      <c r="RSA357" s="59"/>
      <c r="RSB357" s="59"/>
      <c r="RSC357" s="59"/>
      <c r="RSD357" s="59"/>
      <c r="RSE357" s="59"/>
      <c r="RSF357" s="59"/>
      <c r="RSG357" s="59"/>
      <c r="RSH357" s="59"/>
      <c r="RSI357" s="59"/>
      <c r="RSN357" s="59"/>
      <c r="RSS357" s="59"/>
      <c r="RTK357" s="322"/>
      <c r="RTL357" s="59"/>
      <c r="RTM357" s="59"/>
      <c r="RTN357" s="59"/>
      <c r="RTO357" s="59"/>
      <c r="RTP357" s="59"/>
      <c r="RTQ357" s="59"/>
      <c r="RTR357" s="59"/>
      <c r="RTS357" s="59"/>
      <c r="RTT357" s="59"/>
      <c r="RTU357" s="59"/>
      <c r="RTZ357" s="59"/>
      <c r="RUE357" s="59"/>
      <c r="RUW357" s="322"/>
      <c r="RUX357" s="59"/>
      <c r="RUY357" s="59"/>
      <c r="RUZ357" s="59"/>
      <c r="RVA357" s="59"/>
      <c r="RVB357" s="59"/>
      <c r="RVC357" s="59"/>
      <c r="RVD357" s="59"/>
      <c r="RVE357" s="59"/>
      <c r="RVF357" s="59"/>
      <c r="RVG357" s="59"/>
      <c r="RVL357" s="59"/>
      <c r="RVQ357" s="59"/>
      <c r="RWI357" s="322"/>
      <c r="RWJ357" s="59"/>
      <c r="RWK357" s="59"/>
      <c r="RWL357" s="59"/>
      <c r="RWM357" s="59"/>
      <c r="RWN357" s="59"/>
      <c r="RWO357" s="59"/>
      <c r="RWP357" s="59"/>
      <c r="RWQ357" s="59"/>
      <c r="RWR357" s="59"/>
      <c r="RWS357" s="59"/>
      <c r="RWX357" s="59"/>
      <c r="RXC357" s="59"/>
      <c r="RXU357" s="322"/>
      <c r="RXV357" s="59"/>
      <c r="RXW357" s="59"/>
      <c r="RXX357" s="59"/>
      <c r="RXY357" s="59"/>
      <c r="RXZ357" s="59"/>
      <c r="RYA357" s="59"/>
      <c r="RYB357" s="59"/>
      <c r="RYC357" s="59"/>
      <c r="RYD357" s="59"/>
      <c r="RYE357" s="59"/>
      <c r="RYJ357" s="59"/>
      <c r="RYO357" s="59"/>
      <c r="RZG357" s="322"/>
      <c r="RZH357" s="59"/>
      <c r="RZI357" s="59"/>
      <c r="RZJ357" s="59"/>
      <c r="RZK357" s="59"/>
      <c r="RZL357" s="59"/>
      <c r="RZM357" s="59"/>
      <c r="RZN357" s="59"/>
      <c r="RZO357" s="59"/>
      <c r="RZP357" s="59"/>
      <c r="RZQ357" s="59"/>
      <c r="RZV357" s="59"/>
      <c r="SAA357" s="59"/>
      <c r="SAS357" s="322"/>
      <c r="SAT357" s="59"/>
      <c r="SAU357" s="59"/>
      <c r="SAV357" s="59"/>
      <c r="SAW357" s="59"/>
      <c r="SAX357" s="59"/>
      <c r="SAY357" s="59"/>
      <c r="SAZ357" s="59"/>
      <c r="SBA357" s="59"/>
      <c r="SBB357" s="59"/>
      <c r="SBC357" s="59"/>
      <c r="SBH357" s="59"/>
      <c r="SBM357" s="59"/>
      <c r="SCE357" s="322"/>
      <c r="SCF357" s="59"/>
      <c r="SCG357" s="59"/>
      <c r="SCH357" s="59"/>
      <c r="SCI357" s="59"/>
      <c r="SCJ357" s="59"/>
      <c r="SCK357" s="59"/>
      <c r="SCL357" s="59"/>
      <c r="SCM357" s="59"/>
      <c r="SCN357" s="59"/>
      <c r="SCO357" s="59"/>
      <c r="SCT357" s="59"/>
      <c r="SCY357" s="59"/>
      <c r="SDQ357" s="322"/>
      <c r="SDR357" s="59"/>
      <c r="SDS357" s="59"/>
      <c r="SDT357" s="59"/>
      <c r="SDU357" s="59"/>
      <c r="SDV357" s="59"/>
      <c r="SDW357" s="59"/>
      <c r="SDX357" s="59"/>
      <c r="SDY357" s="59"/>
      <c r="SDZ357" s="59"/>
      <c r="SEA357" s="59"/>
      <c r="SEF357" s="59"/>
      <c r="SEK357" s="59"/>
      <c r="SFC357" s="322"/>
      <c r="SFD357" s="59"/>
      <c r="SFE357" s="59"/>
      <c r="SFF357" s="59"/>
      <c r="SFG357" s="59"/>
      <c r="SFH357" s="59"/>
      <c r="SFI357" s="59"/>
      <c r="SFJ357" s="59"/>
      <c r="SFK357" s="59"/>
      <c r="SFL357" s="59"/>
      <c r="SFM357" s="59"/>
      <c r="SFR357" s="59"/>
      <c r="SFW357" s="59"/>
      <c r="SGO357" s="322"/>
      <c r="SGP357" s="59"/>
      <c r="SGQ357" s="59"/>
      <c r="SGR357" s="59"/>
      <c r="SGS357" s="59"/>
      <c r="SGT357" s="59"/>
      <c r="SGU357" s="59"/>
      <c r="SGV357" s="59"/>
      <c r="SGW357" s="59"/>
      <c r="SGX357" s="59"/>
      <c r="SGY357" s="59"/>
      <c r="SHD357" s="59"/>
      <c r="SHI357" s="59"/>
      <c r="SIA357" s="322"/>
      <c r="SIB357" s="59"/>
      <c r="SIC357" s="59"/>
      <c r="SID357" s="59"/>
      <c r="SIE357" s="59"/>
      <c r="SIF357" s="59"/>
      <c r="SIG357" s="59"/>
      <c r="SIH357" s="59"/>
      <c r="SII357" s="59"/>
      <c r="SIJ357" s="59"/>
      <c r="SIK357" s="59"/>
      <c r="SIP357" s="59"/>
      <c r="SIU357" s="59"/>
      <c r="SJM357" s="322"/>
      <c r="SJN357" s="59"/>
      <c r="SJO357" s="59"/>
      <c r="SJP357" s="59"/>
      <c r="SJQ357" s="59"/>
      <c r="SJR357" s="59"/>
      <c r="SJS357" s="59"/>
      <c r="SJT357" s="59"/>
      <c r="SJU357" s="59"/>
      <c r="SJV357" s="59"/>
      <c r="SJW357" s="59"/>
      <c r="SKB357" s="59"/>
      <c r="SKG357" s="59"/>
      <c r="SKY357" s="322"/>
      <c r="SKZ357" s="59"/>
      <c r="SLA357" s="59"/>
      <c r="SLB357" s="59"/>
      <c r="SLC357" s="59"/>
      <c r="SLD357" s="59"/>
      <c r="SLE357" s="59"/>
      <c r="SLF357" s="59"/>
      <c r="SLG357" s="59"/>
      <c r="SLH357" s="59"/>
      <c r="SLI357" s="59"/>
      <c r="SLN357" s="59"/>
      <c r="SLS357" s="59"/>
      <c r="SMK357" s="322"/>
      <c r="SML357" s="59"/>
      <c r="SMM357" s="59"/>
      <c r="SMN357" s="59"/>
      <c r="SMO357" s="59"/>
      <c r="SMP357" s="59"/>
      <c r="SMQ357" s="59"/>
      <c r="SMR357" s="59"/>
      <c r="SMS357" s="59"/>
      <c r="SMT357" s="59"/>
      <c r="SMU357" s="59"/>
      <c r="SMZ357" s="59"/>
      <c r="SNE357" s="59"/>
      <c r="SNW357" s="322"/>
      <c r="SNX357" s="59"/>
      <c r="SNY357" s="59"/>
      <c r="SNZ357" s="59"/>
      <c r="SOA357" s="59"/>
      <c r="SOB357" s="59"/>
      <c r="SOC357" s="59"/>
      <c r="SOD357" s="59"/>
      <c r="SOE357" s="59"/>
      <c r="SOF357" s="59"/>
      <c r="SOG357" s="59"/>
      <c r="SOL357" s="59"/>
      <c r="SOQ357" s="59"/>
      <c r="SPI357" s="322"/>
      <c r="SPJ357" s="59"/>
      <c r="SPK357" s="59"/>
      <c r="SPL357" s="59"/>
      <c r="SPM357" s="59"/>
      <c r="SPN357" s="59"/>
      <c r="SPO357" s="59"/>
      <c r="SPP357" s="59"/>
      <c r="SPQ357" s="59"/>
      <c r="SPR357" s="59"/>
      <c r="SPS357" s="59"/>
      <c r="SPX357" s="59"/>
      <c r="SQC357" s="59"/>
      <c r="SQU357" s="322"/>
      <c r="SQV357" s="59"/>
      <c r="SQW357" s="59"/>
      <c r="SQX357" s="59"/>
      <c r="SQY357" s="59"/>
      <c r="SQZ357" s="59"/>
      <c r="SRA357" s="59"/>
      <c r="SRB357" s="59"/>
      <c r="SRC357" s="59"/>
      <c r="SRD357" s="59"/>
      <c r="SRE357" s="59"/>
      <c r="SRJ357" s="59"/>
      <c r="SRO357" s="59"/>
      <c r="SSG357" s="322"/>
      <c r="SSH357" s="59"/>
      <c r="SSI357" s="59"/>
      <c r="SSJ357" s="59"/>
      <c r="SSK357" s="59"/>
      <c r="SSL357" s="59"/>
      <c r="SSM357" s="59"/>
      <c r="SSN357" s="59"/>
      <c r="SSO357" s="59"/>
      <c r="SSP357" s="59"/>
      <c r="SSQ357" s="59"/>
      <c r="SSV357" s="59"/>
      <c r="STA357" s="59"/>
      <c r="STS357" s="322"/>
      <c r="STT357" s="59"/>
      <c r="STU357" s="59"/>
      <c r="STV357" s="59"/>
      <c r="STW357" s="59"/>
      <c r="STX357" s="59"/>
      <c r="STY357" s="59"/>
      <c r="STZ357" s="59"/>
      <c r="SUA357" s="59"/>
      <c r="SUB357" s="59"/>
      <c r="SUC357" s="59"/>
      <c r="SUH357" s="59"/>
      <c r="SUM357" s="59"/>
      <c r="SVE357" s="322"/>
      <c r="SVF357" s="59"/>
      <c r="SVG357" s="59"/>
      <c r="SVH357" s="59"/>
      <c r="SVI357" s="59"/>
      <c r="SVJ357" s="59"/>
      <c r="SVK357" s="59"/>
      <c r="SVL357" s="59"/>
      <c r="SVM357" s="59"/>
      <c r="SVN357" s="59"/>
      <c r="SVO357" s="59"/>
      <c r="SVT357" s="59"/>
      <c r="SVY357" s="59"/>
      <c r="SWQ357" s="322"/>
      <c r="SWR357" s="59"/>
      <c r="SWS357" s="59"/>
      <c r="SWT357" s="59"/>
      <c r="SWU357" s="59"/>
      <c r="SWV357" s="59"/>
      <c r="SWW357" s="59"/>
      <c r="SWX357" s="59"/>
      <c r="SWY357" s="59"/>
      <c r="SWZ357" s="59"/>
      <c r="SXA357" s="59"/>
      <c r="SXF357" s="59"/>
      <c r="SXK357" s="59"/>
      <c r="SYC357" s="322"/>
      <c r="SYD357" s="59"/>
      <c r="SYE357" s="59"/>
      <c r="SYF357" s="59"/>
      <c r="SYG357" s="59"/>
      <c r="SYH357" s="59"/>
      <c r="SYI357" s="59"/>
      <c r="SYJ357" s="59"/>
      <c r="SYK357" s="59"/>
      <c r="SYL357" s="59"/>
      <c r="SYM357" s="59"/>
      <c r="SYR357" s="59"/>
      <c r="SYW357" s="59"/>
      <c r="SZO357" s="322"/>
      <c r="SZP357" s="59"/>
      <c r="SZQ357" s="59"/>
      <c r="SZR357" s="59"/>
      <c r="SZS357" s="59"/>
      <c r="SZT357" s="59"/>
      <c r="SZU357" s="59"/>
      <c r="SZV357" s="59"/>
      <c r="SZW357" s="59"/>
      <c r="SZX357" s="59"/>
      <c r="SZY357" s="59"/>
      <c r="TAD357" s="59"/>
      <c r="TAI357" s="59"/>
      <c r="TBA357" s="322"/>
      <c r="TBB357" s="59"/>
      <c r="TBC357" s="59"/>
      <c r="TBD357" s="59"/>
      <c r="TBE357" s="59"/>
      <c r="TBF357" s="59"/>
      <c r="TBG357" s="59"/>
      <c r="TBH357" s="59"/>
      <c r="TBI357" s="59"/>
      <c r="TBJ357" s="59"/>
      <c r="TBK357" s="59"/>
      <c r="TBP357" s="59"/>
      <c r="TBU357" s="59"/>
      <c r="TCM357" s="322"/>
      <c r="TCN357" s="59"/>
      <c r="TCO357" s="59"/>
      <c r="TCP357" s="59"/>
      <c r="TCQ357" s="59"/>
      <c r="TCR357" s="59"/>
      <c r="TCS357" s="59"/>
      <c r="TCT357" s="59"/>
      <c r="TCU357" s="59"/>
      <c r="TCV357" s="59"/>
      <c r="TCW357" s="59"/>
      <c r="TDB357" s="59"/>
      <c r="TDG357" s="59"/>
      <c r="TDY357" s="322"/>
      <c r="TDZ357" s="59"/>
      <c r="TEA357" s="59"/>
      <c r="TEB357" s="59"/>
      <c r="TEC357" s="59"/>
      <c r="TED357" s="59"/>
      <c r="TEE357" s="59"/>
      <c r="TEF357" s="59"/>
      <c r="TEG357" s="59"/>
      <c r="TEH357" s="59"/>
      <c r="TEI357" s="59"/>
      <c r="TEN357" s="59"/>
      <c r="TES357" s="59"/>
      <c r="TFK357" s="322"/>
      <c r="TFL357" s="59"/>
      <c r="TFM357" s="59"/>
      <c r="TFN357" s="59"/>
      <c r="TFO357" s="59"/>
      <c r="TFP357" s="59"/>
      <c r="TFQ357" s="59"/>
      <c r="TFR357" s="59"/>
      <c r="TFS357" s="59"/>
      <c r="TFT357" s="59"/>
      <c r="TFU357" s="59"/>
      <c r="TFZ357" s="59"/>
      <c r="TGE357" s="59"/>
      <c r="TGW357" s="322"/>
      <c r="TGX357" s="59"/>
      <c r="TGY357" s="59"/>
      <c r="TGZ357" s="59"/>
      <c r="THA357" s="59"/>
      <c r="THB357" s="59"/>
      <c r="THC357" s="59"/>
      <c r="THD357" s="59"/>
      <c r="THE357" s="59"/>
      <c r="THF357" s="59"/>
      <c r="THG357" s="59"/>
      <c r="THL357" s="59"/>
      <c r="THQ357" s="59"/>
      <c r="TII357" s="322"/>
      <c r="TIJ357" s="59"/>
      <c r="TIK357" s="59"/>
      <c r="TIL357" s="59"/>
      <c r="TIM357" s="59"/>
      <c r="TIN357" s="59"/>
      <c r="TIO357" s="59"/>
      <c r="TIP357" s="59"/>
      <c r="TIQ357" s="59"/>
      <c r="TIR357" s="59"/>
      <c r="TIS357" s="59"/>
      <c r="TIX357" s="59"/>
      <c r="TJC357" s="59"/>
      <c r="TJU357" s="322"/>
      <c r="TJV357" s="59"/>
      <c r="TJW357" s="59"/>
      <c r="TJX357" s="59"/>
      <c r="TJY357" s="59"/>
      <c r="TJZ357" s="59"/>
      <c r="TKA357" s="59"/>
      <c r="TKB357" s="59"/>
      <c r="TKC357" s="59"/>
      <c r="TKD357" s="59"/>
      <c r="TKE357" s="59"/>
      <c r="TKJ357" s="59"/>
      <c r="TKO357" s="59"/>
      <c r="TLG357" s="322"/>
      <c r="TLH357" s="59"/>
      <c r="TLI357" s="59"/>
      <c r="TLJ357" s="59"/>
      <c r="TLK357" s="59"/>
      <c r="TLL357" s="59"/>
      <c r="TLM357" s="59"/>
      <c r="TLN357" s="59"/>
      <c r="TLO357" s="59"/>
      <c r="TLP357" s="59"/>
      <c r="TLQ357" s="59"/>
      <c r="TLV357" s="59"/>
      <c r="TMA357" s="59"/>
      <c r="TMS357" s="322"/>
      <c r="TMT357" s="59"/>
      <c r="TMU357" s="59"/>
      <c r="TMV357" s="59"/>
      <c r="TMW357" s="59"/>
      <c r="TMX357" s="59"/>
      <c r="TMY357" s="59"/>
      <c r="TMZ357" s="59"/>
      <c r="TNA357" s="59"/>
      <c r="TNB357" s="59"/>
      <c r="TNC357" s="59"/>
      <c r="TNH357" s="59"/>
      <c r="TNM357" s="59"/>
      <c r="TOE357" s="322"/>
      <c r="TOF357" s="59"/>
      <c r="TOG357" s="59"/>
      <c r="TOH357" s="59"/>
      <c r="TOI357" s="59"/>
      <c r="TOJ357" s="59"/>
      <c r="TOK357" s="59"/>
      <c r="TOL357" s="59"/>
      <c r="TOM357" s="59"/>
      <c r="TON357" s="59"/>
      <c r="TOO357" s="59"/>
      <c r="TOT357" s="59"/>
      <c r="TOY357" s="59"/>
      <c r="TPQ357" s="322"/>
      <c r="TPR357" s="59"/>
      <c r="TPS357" s="59"/>
      <c r="TPT357" s="59"/>
      <c r="TPU357" s="59"/>
      <c r="TPV357" s="59"/>
      <c r="TPW357" s="59"/>
      <c r="TPX357" s="59"/>
      <c r="TPY357" s="59"/>
      <c r="TPZ357" s="59"/>
      <c r="TQA357" s="59"/>
      <c r="TQF357" s="59"/>
      <c r="TQK357" s="59"/>
      <c r="TRC357" s="322"/>
      <c r="TRD357" s="59"/>
      <c r="TRE357" s="59"/>
      <c r="TRF357" s="59"/>
      <c r="TRG357" s="59"/>
      <c r="TRH357" s="59"/>
      <c r="TRI357" s="59"/>
      <c r="TRJ357" s="59"/>
      <c r="TRK357" s="59"/>
      <c r="TRL357" s="59"/>
      <c r="TRM357" s="59"/>
      <c r="TRR357" s="59"/>
      <c r="TRW357" s="59"/>
      <c r="TSO357" s="322"/>
      <c r="TSP357" s="59"/>
      <c r="TSQ357" s="59"/>
      <c r="TSR357" s="59"/>
      <c r="TSS357" s="59"/>
      <c r="TST357" s="59"/>
      <c r="TSU357" s="59"/>
      <c r="TSV357" s="59"/>
      <c r="TSW357" s="59"/>
      <c r="TSX357" s="59"/>
      <c r="TSY357" s="59"/>
      <c r="TTD357" s="59"/>
      <c r="TTI357" s="59"/>
      <c r="TUA357" s="322"/>
      <c r="TUB357" s="59"/>
      <c r="TUC357" s="59"/>
      <c r="TUD357" s="59"/>
      <c r="TUE357" s="59"/>
      <c r="TUF357" s="59"/>
      <c r="TUG357" s="59"/>
      <c r="TUH357" s="59"/>
      <c r="TUI357" s="59"/>
      <c r="TUJ357" s="59"/>
      <c r="TUK357" s="59"/>
      <c r="TUP357" s="59"/>
      <c r="TUU357" s="59"/>
      <c r="TVM357" s="322"/>
      <c r="TVN357" s="59"/>
      <c r="TVO357" s="59"/>
      <c r="TVP357" s="59"/>
      <c r="TVQ357" s="59"/>
      <c r="TVR357" s="59"/>
      <c r="TVS357" s="59"/>
      <c r="TVT357" s="59"/>
      <c r="TVU357" s="59"/>
      <c r="TVV357" s="59"/>
      <c r="TVW357" s="59"/>
      <c r="TWB357" s="59"/>
      <c r="TWG357" s="59"/>
      <c r="TWY357" s="322"/>
      <c r="TWZ357" s="59"/>
      <c r="TXA357" s="59"/>
      <c r="TXB357" s="59"/>
      <c r="TXC357" s="59"/>
      <c r="TXD357" s="59"/>
      <c r="TXE357" s="59"/>
      <c r="TXF357" s="59"/>
      <c r="TXG357" s="59"/>
      <c r="TXH357" s="59"/>
      <c r="TXI357" s="59"/>
      <c r="TXN357" s="59"/>
      <c r="TXS357" s="59"/>
      <c r="TYK357" s="322"/>
      <c r="TYL357" s="59"/>
      <c r="TYM357" s="59"/>
      <c r="TYN357" s="59"/>
      <c r="TYO357" s="59"/>
      <c r="TYP357" s="59"/>
      <c r="TYQ357" s="59"/>
      <c r="TYR357" s="59"/>
      <c r="TYS357" s="59"/>
      <c r="TYT357" s="59"/>
      <c r="TYU357" s="59"/>
      <c r="TYZ357" s="59"/>
      <c r="TZE357" s="59"/>
      <c r="TZW357" s="322"/>
      <c r="TZX357" s="59"/>
      <c r="TZY357" s="59"/>
      <c r="TZZ357" s="59"/>
      <c r="UAA357" s="59"/>
      <c r="UAB357" s="59"/>
      <c r="UAC357" s="59"/>
      <c r="UAD357" s="59"/>
      <c r="UAE357" s="59"/>
      <c r="UAF357" s="59"/>
      <c r="UAG357" s="59"/>
      <c r="UAL357" s="59"/>
      <c r="UAQ357" s="59"/>
      <c r="UBI357" s="322"/>
      <c r="UBJ357" s="59"/>
      <c r="UBK357" s="59"/>
      <c r="UBL357" s="59"/>
      <c r="UBM357" s="59"/>
      <c r="UBN357" s="59"/>
      <c r="UBO357" s="59"/>
      <c r="UBP357" s="59"/>
      <c r="UBQ357" s="59"/>
      <c r="UBR357" s="59"/>
      <c r="UBS357" s="59"/>
      <c r="UBX357" s="59"/>
      <c r="UCC357" s="59"/>
      <c r="UCU357" s="322"/>
      <c r="UCV357" s="59"/>
      <c r="UCW357" s="59"/>
      <c r="UCX357" s="59"/>
      <c r="UCY357" s="59"/>
      <c r="UCZ357" s="59"/>
      <c r="UDA357" s="59"/>
      <c r="UDB357" s="59"/>
      <c r="UDC357" s="59"/>
      <c r="UDD357" s="59"/>
      <c r="UDE357" s="59"/>
      <c r="UDJ357" s="59"/>
      <c r="UDO357" s="59"/>
      <c r="UEG357" s="322"/>
      <c r="UEH357" s="59"/>
      <c r="UEI357" s="59"/>
      <c r="UEJ357" s="59"/>
      <c r="UEK357" s="59"/>
      <c r="UEL357" s="59"/>
      <c r="UEM357" s="59"/>
      <c r="UEN357" s="59"/>
      <c r="UEO357" s="59"/>
      <c r="UEP357" s="59"/>
      <c r="UEQ357" s="59"/>
      <c r="UEV357" s="59"/>
      <c r="UFA357" s="59"/>
      <c r="UFS357" s="322"/>
      <c r="UFT357" s="59"/>
      <c r="UFU357" s="59"/>
      <c r="UFV357" s="59"/>
      <c r="UFW357" s="59"/>
      <c r="UFX357" s="59"/>
      <c r="UFY357" s="59"/>
      <c r="UFZ357" s="59"/>
      <c r="UGA357" s="59"/>
      <c r="UGB357" s="59"/>
      <c r="UGC357" s="59"/>
      <c r="UGH357" s="59"/>
      <c r="UGM357" s="59"/>
      <c r="UHE357" s="322"/>
      <c r="UHF357" s="59"/>
      <c r="UHG357" s="59"/>
      <c r="UHH357" s="59"/>
      <c r="UHI357" s="59"/>
      <c r="UHJ357" s="59"/>
      <c r="UHK357" s="59"/>
      <c r="UHL357" s="59"/>
      <c r="UHM357" s="59"/>
      <c r="UHN357" s="59"/>
      <c r="UHO357" s="59"/>
      <c r="UHT357" s="59"/>
      <c r="UHY357" s="59"/>
      <c r="UIQ357" s="322"/>
      <c r="UIR357" s="59"/>
      <c r="UIS357" s="59"/>
      <c r="UIT357" s="59"/>
      <c r="UIU357" s="59"/>
      <c r="UIV357" s="59"/>
      <c r="UIW357" s="59"/>
      <c r="UIX357" s="59"/>
      <c r="UIY357" s="59"/>
      <c r="UIZ357" s="59"/>
      <c r="UJA357" s="59"/>
      <c r="UJF357" s="59"/>
      <c r="UJK357" s="59"/>
      <c r="UKC357" s="322"/>
      <c r="UKD357" s="59"/>
      <c r="UKE357" s="59"/>
      <c r="UKF357" s="59"/>
      <c r="UKG357" s="59"/>
      <c r="UKH357" s="59"/>
      <c r="UKI357" s="59"/>
      <c r="UKJ357" s="59"/>
      <c r="UKK357" s="59"/>
      <c r="UKL357" s="59"/>
      <c r="UKM357" s="59"/>
      <c r="UKR357" s="59"/>
      <c r="UKW357" s="59"/>
      <c r="ULO357" s="322"/>
      <c r="ULP357" s="59"/>
      <c r="ULQ357" s="59"/>
      <c r="ULR357" s="59"/>
      <c r="ULS357" s="59"/>
      <c r="ULT357" s="59"/>
      <c r="ULU357" s="59"/>
      <c r="ULV357" s="59"/>
      <c r="ULW357" s="59"/>
      <c r="ULX357" s="59"/>
      <c r="ULY357" s="59"/>
      <c r="UMD357" s="59"/>
      <c r="UMI357" s="59"/>
      <c r="UNA357" s="322"/>
      <c r="UNB357" s="59"/>
      <c r="UNC357" s="59"/>
      <c r="UND357" s="59"/>
      <c r="UNE357" s="59"/>
      <c r="UNF357" s="59"/>
      <c r="UNG357" s="59"/>
      <c r="UNH357" s="59"/>
      <c r="UNI357" s="59"/>
      <c r="UNJ357" s="59"/>
      <c r="UNK357" s="59"/>
      <c r="UNP357" s="59"/>
      <c r="UNU357" s="59"/>
      <c r="UOM357" s="322"/>
      <c r="UON357" s="59"/>
      <c r="UOO357" s="59"/>
      <c r="UOP357" s="59"/>
      <c r="UOQ357" s="59"/>
      <c r="UOR357" s="59"/>
      <c r="UOS357" s="59"/>
      <c r="UOT357" s="59"/>
      <c r="UOU357" s="59"/>
      <c r="UOV357" s="59"/>
      <c r="UOW357" s="59"/>
      <c r="UPB357" s="59"/>
      <c r="UPG357" s="59"/>
      <c r="UPY357" s="322"/>
      <c r="UPZ357" s="59"/>
      <c r="UQA357" s="59"/>
      <c r="UQB357" s="59"/>
      <c r="UQC357" s="59"/>
      <c r="UQD357" s="59"/>
      <c r="UQE357" s="59"/>
      <c r="UQF357" s="59"/>
      <c r="UQG357" s="59"/>
      <c r="UQH357" s="59"/>
      <c r="UQI357" s="59"/>
      <c r="UQN357" s="59"/>
      <c r="UQS357" s="59"/>
      <c r="URK357" s="322"/>
      <c r="URL357" s="59"/>
      <c r="URM357" s="59"/>
      <c r="URN357" s="59"/>
      <c r="URO357" s="59"/>
      <c r="URP357" s="59"/>
      <c r="URQ357" s="59"/>
      <c r="URR357" s="59"/>
      <c r="URS357" s="59"/>
      <c r="URT357" s="59"/>
      <c r="URU357" s="59"/>
      <c r="URZ357" s="59"/>
      <c r="USE357" s="59"/>
      <c r="USW357" s="322"/>
      <c r="USX357" s="59"/>
      <c r="USY357" s="59"/>
      <c r="USZ357" s="59"/>
      <c r="UTA357" s="59"/>
      <c r="UTB357" s="59"/>
      <c r="UTC357" s="59"/>
      <c r="UTD357" s="59"/>
      <c r="UTE357" s="59"/>
      <c r="UTF357" s="59"/>
      <c r="UTG357" s="59"/>
      <c r="UTL357" s="59"/>
      <c r="UTQ357" s="59"/>
      <c r="UUI357" s="322"/>
      <c r="UUJ357" s="59"/>
      <c r="UUK357" s="59"/>
      <c r="UUL357" s="59"/>
      <c r="UUM357" s="59"/>
      <c r="UUN357" s="59"/>
      <c r="UUO357" s="59"/>
      <c r="UUP357" s="59"/>
      <c r="UUQ357" s="59"/>
      <c r="UUR357" s="59"/>
      <c r="UUS357" s="59"/>
      <c r="UUX357" s="59"/>
      <c r="UVC357" s="59"/>
      <c r="UVU357" s="322"/>
      <c r="UVV357" s="59"/>
      <c r="UVW357" s="59"/>
      <c r="UVX357" s="59"/>
      <c r="UVY357" s="59"/>
      <c r="UVZ357" s="59"/>
      <c r="UWA357" s="59"/>
      <c r="UWB357" s="59"/>
      <c r="UWC357" s="59"/>
      <c r="UWD357" s="59"/>
      <c r="UWE357" s="59"/>
      <c r="UWJ357" s="59"/>
      <c r="UWO357" s="59"/>
      <c r="UXG357" s="322"/>
      <c r="UXH357" s="59"/>
      <c r="UXI357" s="59"/>
      <c r="UXJ357" s="59"/>
      <c r="UXK357" s="59"/>
      <c r="UXL357" s="59"/>
      <c r="UXM357" s="59"/>
      <c r="UXN357" s="59"/>
      <c r="UXO357" s="59"/>
      <c r="UXP357" s="59"/>
      <c r="UXQ357" s="59"/>
      <c r="UXV357" s="59"/>
      <c r="UYA357" s="59"/>
      <c r="UYS357" s="322"/>
      <c r="UYT357" s="59"/>
      <c r="UYU357" s="59"/>
      <c r="UYV357" s="59"/>
      <c r="UYW357" s="59"/>
      <c r="UYX357" s="59"/>
      <c r="UYY357" s="59"/>
      <c r="UYZ357" s="59"/>
      <c r="UZA357" s="59"/>
      <c r="UZB357" s="59"/>
      <c r="UZC357" s="59"/>
      <c r="UZH357" s="59"/>
      <c r="UZM357" s="59"/>
      <c r="VAE357" s="322"/>
      <c r="VAF357" s="59"/>
      <c r="VAG357" s="59"/>
      <c r="VAH357" s="59"/>
      <c r="VAI357" s="59"/>
      <c r="VAJ357" s="59"/>
      <c r="VAK357" s="59"/>
      <c r="VAL357" s="59"/>
      <c r="VAM357" s="59"/>
      <c r="VAN357" s="59"/>
      <c r="VAO357" s="59"/>
      <c r="VAT357" s="59"/>
      <c r="VAY357" s="59"/>
      <c r="VBQ357" s="322"/>
      <c r="VBR357" s="59"/>
      <c r="VBS357" s="59"/>
      <c r="VBT357" s="59"/>
      <c r="VBU357" s="59"/>
      <c r="VBV357" s="59"/>
      <c r="VBW357" s="59"/>
      <c r="VBX357" s="59"/>
      <c r="VBY357" s="59"/>
      <c r="VBZ357" s="59"/>
      <c r="VCA357" s="59"/>
      <c r="VCF357" s="59"/>
      <c r="VCK357" s="59"/>
      <c r="VDC357" s="322"/>
      <c r="VDD357" s="59"/>
      <c r="VDE357" s="59"/>
      <c r="VDF357" s="59"/>
      <c r="VDG357" s="59"/>
      <c r="VDH357" s="59"/>
      <c r="VDI357" s="59"/>
      <c r="VDJ357" s="59"/>
      <c r="VDK357" s="59"/>
      <c r="VDL357" s="59"/>
      <c r="VDM357" s="59"/>
      <c r="VDR357" s="59"/>
      <c r="VDW357" s="59"/>
      <c r="VEO357" s="322"/>
      <c r="VEP357" s="59"/>
      <c r="VEQ357" s="59"/>
      <c r="VER357" s="59"/>
      <c r="VES357" s="59"/>
      <c r="VET357" s="59"/>
      <c r="VEU357" s="59"/>
      <c r="VEV357" s="59"/>
      <c r="VEW357" s="59"/>
      <c r="VEX357" s="59"/>
      <c r="VEY357" s="59"/>
      <c r="VFD357" s="59"/>
      <c r="VFI357" s="59"/>
      <c r="VGA357" s="322"/>
      <c r="VGB357" s="59"/>
      <c r="VGC357" s="59"/>
      <c r="VGD357" s="59"/>
      <c r="VGE357" s="59"/>
      <c r="VGF357" s="59"/>
      <c r="VGG357" s="59"/>
      <c r="VGH357" s="59"/>
      <c r="VGI357" s="59"/>
      <c r="VGJ357" s="59"/>
      <c r="VGK357" s="59"/>
      <c r="VGP357" s="59"/>
      <c r="VGU357" s="59"/>
      <c r="VHM357" s="322"/>
      <c r="VHN357" s="59"/>
      <c r="VHO357" s="59"/>
      <c r="VHP357" s="59"/>
      <c r="VHQ357" s="59"/>
      <c r="VHR357" s="59"/>
      <c r="VHS357" s="59"/>
      <c r="VHT357" s="59"/>
      <c r="VHU357" s="59"/>
      <c r="VHV357" s="59"/>
      <c r="VHW357" s="59"/>
      <c r="VIB357" s="59"/>
      <c r="VIG357" s="59"/>
      <c r="VIY357" s="322"/>
      <c r="VIZ357" s="59"/>
      <c r="VJA357" s="59"/>
      <c r="VJB357" s="59"/>
      <c r="VJC357" s="59"/>
      <c r="VJD357" s="59"/>
      <c r="VJE357" s="59"/>
      <c r="VJF357" s="59"/>
      <c r="VJG357" s="59"/>
      <c r="VJH357" s="59"/>
      <c r="VJI357" s="59"/>
      <c r="VJN357" s="59"/>
      <c r="VJS357" s="59"/>
      <c r="VKK357" s="322"/>
      <c r="VKL357" s="59"/>
      <c r="VKM357" s="59"/>
      <c r="VKN357" s="59"/>
      <c r="VKO357" s="59"/>
      <c r="VKP357" s="59"/>
      <c r="VKQ357" s="59"/>
      <c r="VKR357" s="59"/>
      <c r="VKS357" s="59"/>
      <c r="VKT357" s="59"/>
      <c r="VKU357" s="59"/>
      <c r="VKZ357" s="59"/>
      <c r="VLE357" s="59"/>
      <c r="VLW357" s="322"/>
      <c r="VLX357" s="59"/>
      <c r="VLY357" s="59"/>
      <c r="VLZ357" s="59"/>
      <c r="VMA357" s="59"/>
      <c r="VMB357" s="59"/>
      <c r="VMC357" s="59"/>
      <c r="VMD357" s="59"/>
      <c r="VME357" s="59"/>
      <c r="VMF357" s="59"/>
      <c r="VMG357" s="59"/>
      <c r="VML357" s="59"/>
      <c r="VMQ357" s="59"/>
      <c r="VNI357" s="322"/>
      <c r="VNJ357" s="59"/>
      <c r="VNK357" s="59"/>
      <c r="VNL357" s="59"/>
      <c r="VNM357" s="59"/>
      <c r="VNN357" s="59"/>
      <c r="VNO357" s="59"/>
      <c r="VNP357" s="59"/>
      <c r="VNQ357" s="59"/>
      <c r="VNR357" s="59"/>
      <c r="VNS357" s="59"/>
      <c r="VNX357" s="59"/>
      <c r="VOC357" s="59"/>
      <c r="VOU357" s="322"/>
      <c r="VOV357" s="59"/>
      <c r="VOW357" s="59"/>
      <c r="VOX357" s="59"/>
      <c r="VOY357" s="59"/>
      <c r="VOZ357" s="59"/>
      <c r="VPA357" s="59"/>
      <c r="VPB357" s="59"/>
      <c r="VPC357" s="59"/>
      <c r="VPD357" s="59"/>
      <c r="VPE357" s="59"/>
      <c r="VPJ357" s="59"/>
      <c r="VPO357" s="59"/>
      <c r="VQG357" s="322"/>
      <c r="VQH357" s="59"/>
      <c r="VQI357" s="59"/>
      <c r="VQJ357" s="59"/>
      <c r="VQK357" s="59"/>
      <c r="VQL357" s="59"/>
      <c r="VQM357" s="59"/>
      <c r="VQN357" s="59"/>
      <c r="VQO357" s="59"/>
      <c r="VQP357" s="59"/>
      <c r="VQQ357" s="59"/>
      <c r="VQV357" s="59"/>
      <c r="VRA357" s="59"/>
      <c r="VRS357" s="322"/>
      <c r="VRT357" s="59"/>
      <c r="VRU357" s="59"/>
      <c r="VRV357" s="59"/>
      <c r="VRW357" s="59"/>
      <c r="VRX357" s="59"/>
      <c r="VRY357" s="59"/>
      <c r="VRZ357" s="59"/>
      <c r="VSA357" s="59"/>
      <c r="VSB357" s="59"/>
      <c r="VSC357" s="59"/>
      <c r="VSH357" s="59"/>
      <c r="VSM357" s="59"/>
      <c r="VTE357" s="322"/>
      <c r="VTF357" s="59"/>
      <c r="VTG357" s="59"/>
      <c r="VTH357" s="59"/>
      <c r="VTI357" s="59"/>
      <c r="VTJ357" s="59"/>
      <c r="VTK357" s="59"/>
      <c r="VTL357" s="59"/>
      <c r="VTM357" s="59"/>
      <c r="VTN357" s="59"/>
      <c r="VTO357" s="59"/>
      <c r="VTT357" s="59"/>
      <c r="VTY357" s="59"/>
      <c r="VUQ357" s="322"/>
      <c r="VUR357" s="59"/>
      <c r="VUS357" s="59"/>
      <c r="VUT357" s="59"/>
      <c r="VUU357" s="59"/>
      <c r="VUV357" s="59"/>
      <c r="VUW357" s="59"/>
      <c r="VUX357" s="59"/>
      <c r="VUY357" s="59"/>
      <c r="VUZ357" s="59"/>
      <c r="VVA357" s="59"/>
      <c r="VVF357" s="59"/>
      <c r="VVK357" s="59"/>
      <c r="VWC357" s="322"/>
      <c r="VWD357" s="59"/>
      <c r="VWE357" s="59"/>
      <c r="VWF357" s="59"/>
      <c r="VWG357" s="59"/>
      <c r="VWH357" s="59"/>
      <c r="VWI357" s="59"/>
      <c r="VWJ357" s="59"/>
      <c r="VWK357" s="59"/>
      <c r="VWL357" s="59"/>
      <c r="VWM357" s="59"/>
      <c r="VWR357" s="59"/>
      <c r="VWW357" s="59"/>
      <c r="VXO357" s="322"/>
      <c r="VXP357" s="59"/>
      <c r="VXQ357" s="59"/>
      <c r="VXR357" s="59"/>
      <c r="VXS357" s="59"/>
      <c r="VXT357" s="59"/>
      <c r="VXU357" s="59"/>
      <c r="VXV357" s="59"/>
      <c r="VXW357" s="59"/>
      <c r="VXX357" s="59"/>
      <c r="VXY357" s="59"/>
      <c r="VYD357" s="59"/>
      <c r="VYI357" s="59"/>
      <c r="VZA357" s="322"/>
      <c r="VZB357" s="59"/>
      <c r="VZC357" s="59"/>
      <c r="VZD357" s="59"/>
      <c r="VZE357" s="59"/>
      <c r="VZF357" s="59"/>
      <c r="VZG357" s="59"/>
      <c r="VZH357" s="59"/>
      <c r="VZI357" s="59"/>
      <c r="VZJ357" s="59"/>
      <c r="VZK357" s="59"/>
      <c r="VZP357" s="59"/>
      <c r="VZU357" s="59"/>
      <c r="WAM357" s="322"/>
      <c r="WAN357" s="59"/>
      <c r="WAO357" s="59"/>
      <c r="WAP357" s="59"/>
      <c r="WAQ357" s="59"/>
      <c r="WAR357" s="59"/>
      <c r="WAS357" s="59"/>
      <c r="WAT357" s="59"/>
      <c r="WAU357" s="59"/>
      <c r="WAV357" s="59"/>
      <c r="WAW357" s="59"/>
      <c r="WBB357" s="59"/>
      <c r="WBG357" s="59"/>
      <c r="WBY357" s="322"/>
      <c r="WBZ357" s="59"/>
      <c r="WCA357" s="59"/>
      <c r="WCB357" s="59"/>
      <c r="WCC357" s="59"/>
      <c r="WCD357" s="59"/>
      <c r="WCE357" s="59"/>
      <c r="WCF357" s="59"/>
      <c r="WCG357" s="59"/>
      <c r="WCH357" s="59"/>
      <c r="WCI357" s="59"/>
      <c r="WCN357" s="59"/>
      <c r="WCS357" s="59"/>
      <c r="WDK357" s="322"/>
      <c r="WDL357" s="59"/>
      <c r="WDM357" s="59"/>
      <c r="WDN357" s="59"/>
      <c r="WDO357" s="59"/>
      <c r="WDP357" s="59"/>
      <c r="WDQ357" s="59"/>
      <c r="WDR357" s="59"/>
      <c r="WDS357" s="59"/>
      <c r="WDT357" s="59"/>
      <c r="WDU357" s="59"/>
      <c r="WDZ357" s="59"/>
      <c r="WEE357" s="59"/>
      <c r="WEW357" s="322"/>
      <c r="WEX357" s="59"/>
      <c r="WEY357" s="59"/>
      <c r="WEZ357" s="59"/>
      <c r="WFA357" s="59"/>
      <c r="WFB357" s="59"/>
      <c r="WFC357" s="59"/>
      <c r="WFD357" s="59"/>
      <c r="WFE357" s="59"/>
      <c r="WFF357" s="59"/>
      <c r="WFG357" s="59"/>
      <c r="WFL357" s="59"/>
      <c r="WFQ357" s="59"/>
      <c r="WGI357" s="322"/>
      <c r="WGJ357" s="59"/>
      <c r="WGK357" s="59"/>
      <c r="WGL357" s="59"/>
      <c r="WGM357" s="59"/>
      <c r="WGN357" s="59"/>
      <c r="WGO357" s="59"/>
      <c r="WGP357" s="59"/>
      <c r="WGQ357" s="59"/>
      <c r="WGR357" s="59"/>
      <c r="WGS357" s="59"/>
      <c r="WGX357" s="59"/>
      <c r="WHC357" s="59"/>
      <c r="WHU357" s="322"/>
      <c r="WHV357" s="59"/>
      <c r="WHW357" s="59"/>
      <c r="WHX357" s="59"/>
      <c r="WHY357" s="59"/>
      <c r="WHZ357" s="59"/>
      <c r="WIA357" s="59"/>
      <c r="WIB357" s="59"/>
      <c r="WIC357" s="59"/>
      <c r="WID357" s="59"/>
      <c r="WIE357" s="59"/>
      <c r="WIJ357" s="59"/>
      <c r="WIO357" s="59"/>
      <c r="WJG357" s="322"/>
      <c r="WJH357" s="59"/>
      <c r="WJI357" s="59"/>
      <c r="WJJ357" s="59"/>
      <c r="WJK357" s="59"/>
      <c r="WJL357" s="59"/>
      <c r="WJM357" s="59"/>
      <c r="WJN357" s="59"/>
      <c r="WJO357" s="59"/>
      <c r="WJP357" s="59"/>
      <c r="WJQ357" s="59"/>
      <c r="WJV357" s="59"/>
      <c r="WKA357" s="59"/>
      <c r="WKS357" s="322"/>
      <c r="WKT357" s="59"/>
      <c r="WKU357" s="59"/>
      <c r="WKV357" s="59"/>
      <c r="WKW357" s="59"/>
      <c r="WKX357" s="59"/>
      <c r="WKY357" s="59"/>
      <c r="WKZ357" s="59"/>
      <c r="WLA357" s="59"/>
      <c r="WLB357" s="59"/>
      <c r="WLC357" s="59"/>
      <c r="WLH357" s="59"/>
      <c r="WLM357" s="59"/>
      <c r="WME357" s="322"/>
      <c r="WMF357" s="59"/>
      <c r="WMG357" s="59"/>
      <c r="WMH357" s="59"/>
      <c r="WMI357" s="59"/>
      <c r="WMJ357" s="59"/>
      <c r="WMK357" s="59"/>
      <c r="WML357" s="59"/>
      <c r="WMM357" s="59"/>
      <c r="WMN357" s="59"/>
      <c r="WMO357" s="59"/>
      <c r="WMT357" s="59"/>
      <c r="WMY357" s="59"/>
      <c r="WNQ357" s="322"/>
      <c r="WNR357" s="59"/>
      <c r="WNS357" s="59"/>
      <c r="WNT357" s="59"/>
      <c r="WNU357" s="59"/>
      <c r="WNV357" s="59"/>
      <c r="WNW357" s="59"/>
      <c r="WNX357" s="59"/>
      <c r="WNY357" s="59"/>
      <c r="WNZ357" s="59"/>
      <c r="WOA357" s="59"/>
      <c r="WOF357" s="59"/>
      <c r="WOK357" s="59"/>
      <c r="WPC357" s="322"/>
      <c r="WPD357" s="59"/>
      <c r="WPE357" s="59"/>
      <c r="WPF357" s="59"/>
      <c r="WPG357" s="59"/>
      <c r="WPH357" s="59"/>
      <c r="WPI357" s="59"/>
      <c r="WPJ357" s="59"/>
      <c r="WPK357" s="59"/>
      <c r="WPL357" s="59"/>
      <c r="WPM357" s="59"/>
      <c r="WPR357" s="59"/>
      <c r="WPW357" s="59"/>
      <c r="WQO357" s="322"/>
      <c r="WQP357" s="59"/>
      <c r="WQQ357" s="59"/>
      <c r="WQR357" s="59"/>
      <c r="WQS357" s="59"/>
      <c r="WQT357" s="59"/>
      <c r="WQU357" s="59"/>
      <c r="WQV357" s="59"/>
      <c r="WQW357" s="59"/>
      <c r="WQX357" s="59"/>
      <c r="WQY357" s="59"/>
      <c r="WRD357" s="59"/>
      <c r="WRI357" s="59"/>
      <c r="WSA357" s="322"/>
      <c r="WSB357" s="59"/>
      <c r="WSC357" s="59"/>
      <c r="WSD357" s="59"/>
      <c r="WSE357" s="59"/>
      <c r="WSF357" s="59"/>
      <c r="WSG357" s="59"/>
      <c r="WSH357" s="59"/>
      <c r="WSI357" s="59"/>
      <c r="WSJ357" s="59"/>
      <c r="WSK357" s="59"/>
      <c r="WSP357" s="59"/>
      <c r="WSU357" s="59"/>
      <c r="WTM357" s="322"/>
      <c r="WTN357" s="59"/>
      <c r="WTO357" s="59"/>
      <c r="WTP357" s="59"/>
      <c r="WTQ357" s="59"/>
      <c r="WTR357" s="59"/>
      <c r="WTS357" s="59"/>
      <c r="WTT357" s="59"/>
      <c r="WTU357" s="59"/>
      <c r="WTV357" s="59"/>
      <c r="WTW357" s="59"/>
      <c r="WUB357" s="59"/>
      <c r="WUG357" s="59"/>
      <c r="WUY357" s="322"/>
      <c r="WUZ357" s="59"/>
      <c r="WVA357" s="59"/>
      <c r="WVB357" s="59"/>
      <c r="WVC357" s="59"/>
      <c r="WVD357" s="59"/>
      <c r="WVE357" s="59"/>
      <c r="WVF357" s="59"/>
      <c r="WVG357" s="59"/>
      <c r="WVH357" s="59"/>
      <c r="WVI357" s="59"/>
      <c r="WVN357" s="59"/>
      <c r="WVS357" s="59"/>
      <c r="WWK357" s="322"/>
      <c r="WWL357" s="59"/>
      <c r="WWM357" s="59"/>
      <c r="WWN357" s="59"/>
      <c r="WWO357" s="59"/>
      <c r="WWP357" s="59"/>
      <c r="WWQ357" s="59"/>
      <c r="WWR357" s="59"/>
      <c r="WWS357" s="59"/>
      <c r="WWT357" s="59"/>
      <c r="WWU357" s="59"/>
      <c r="WWZ357" s="59"/>
      <c r="WXE357" s="59"/>
      <c r="WXW357" s="322"/>
      <c r="WXX357" s="59"/>
      <c r="WXY357" s="59"/>
      <c r="WXZ357" s="59"/>
      <c r="WYA357" s="59"/>
      <c r="WYB357" s="59"/>
      <c r="WYC357" s="59"/>
      <c r="WYD357" s="59"/>
      <c r="WYE357" s="59"/>
      <c r="WYF357" s="59"/>
      <c r="WYG357" s="59"/>
      <c r="WYL357" s="59"/>
      <c r="WYQ357" s="59"/>
      <c r="WZI357" s="322"/>
      <c r="WZJ357" s="59"/>
      <c r="WZK357" s="59"/>
      <c r="WZL357" s="59"/>
      <c r="WZM357" s="59"/>
      <c r="WZN357" s="59"/>
      <c r="WZO357" s="59"/>
      <c r="WZP357" s="59"/>
      <c r="WZQ357" s="59"/>
      <c r="WZR357" s="59"/>
      <c r="WZS357" s="59"/>
      <c r="WZX357" s="59"/>
      <c r="XAC357" s="59"/>
      <c r="XAU357" s="322"/>
      <c r="XAV357" s="59"/>
      <c r="XAW357" s="59"/>
      <c r="XAX357" s="59"/>
      <c r="XAY357" s="59"/>
      <c r="XAZ357" s="59"/>
      <c r="XBA357" s="59"/>
      <c r="XBB357" s="59"/>
      <c r="XBC357" s="59"/>
      <c r="XBD357" s="59"/>
      <c r="XBE357" s="59"/>
      <c r="XBJ357" s="59"/>
      <c r="XBO357" s="59"/>
      <c r="XCG357" s="322"/>
      <c r="XCH357" s="59"/>
      <c r="XCI357" s="59"/>
      <c r="XCJ357" s="59"/>
      <c r="XCK357" s="59"/>
      <c r="XCL357" s="59"/>
      <c r="XCM357" s="59"/>
      <c r="XCN357" s="59"/>
      <c r="XCO357" s="59"/>
      <c r="XCP357" s="59"/>
      <c r="XCQ357" s="59"/>
      <c r="XCV357" s="59"/>
      <c r="XDA357" s="59"/>
      <c r="XDS357" s="322"/>
      <c r="XDT357" s="59"/>
      <c r="XDU357" s="59"/>
      <c r="XDV357" s="59"/>
      <c r="XDW357" s="59"/>
      <c r="XDX357" s="59"/>
      <c r="XDY357" s="59"/>
      <c r="XDZ357" s="59"/>
      <c r="XEA357" s="59"/>
      <c r="XEB357" s="59"/>
      <c r="XEC357" s="59"/>
      <c r="XEH357" s="59"/>
      <c r="XEM357" s="59"/>
    </row>
    <row r="358" spans="1:1015 1033:2041 2059:3067 3085:4093 4111:5119 5137:6140 6145:7166 7171:8192 8197:9213 9218:10239 10244:16367" hidden="1" outlineLevel="1">
      <c r="A358" s="21"/>
      <c r="B358" s="334"/>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10"/>
      <c r="AT358" s="131"/>
      <c r="AU358" s="131"/>
      <c r="AV358" s="131"/>
      <c r="AW358" s="131"/>
      <c r="AX358" s="131"/>
      <c r="AY358" s="131"/>
      <c r="AZ358" s="131"/>
      <c r="BA358" s="131"/>
      <c r="BB358" s="131"/>
      <c r="BC358" s="131"/>
      <c r="BD358" s="131"/>
      <c r="BE358" s="410"/>
      <c r="BG358" s="348"/>
      <c r="BH358" s="348"/>
      <c r="BI358" s="348"/>
      <c r="BJ358" s="126"/>
      <c r="BK358" s="224"/>
    </row>
    <row r="359" spans="1:1015 1033:2041 2059:3067 3085:4093 4111:5119 5137:6140 6145:7166 7171:8192 8197:9213 9218:10239 10244:16367" hidden="1" outlineLevel="1">
      <c r="A359" s="21"/>
      <c r="B359" s="335"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61"/>
      <c r="AB359" s="134"/>
      <c r="AC359" s="134"/>
      <c r="AD359" s="134"/>
      <c r="AE359" s="134"/>
      <c r="AF359" s="61"/>
      <c r="AG359" s="134"/>
      <c r="AH359" s="134"/>
      <c r="AI359" s="134"/>
      <c r="AJ359" s="134"/>
      <c r="AK359" s="61"/>
      <c r="AL359" s="134"/>
      <c r="AM359" s="134"/>
      <c r="AN359" s="134"/>
      <c r="AO359" s="134"/>
      <c r="AP359" s="134"/>
      <c r="AQ359" s="134"/>
      <c r="AR359" s="134"/>
      <c r="AS359" s="134"/>
      <c r="AT359" s="134"/>
      <c r="AU359" s="134"/>
      <c r="AV359" s="134"/>
      <c r="AW359" s="134"/>
      <c r="AX359" s="134"/>
      <c r="AY359" s="134"/>
      <c r="AZ359" s="134"/>
      <c r="BA359" s="134"/>
      <c r="BB359" s="134"/>
      <c r="BC359" s="134"/>
      <c r="BD359" s="134"/>
      <c r="BE359" s="134"/>
      <c r="BG359" s="165" t="str">
        <f t="shared" ref="BG359:BG372" si="124">IF(ISERROR($BA359/AV359),"ns",IF($BA359/AV359&gt;200%,"x"&amp;(ROUND($BA359/AV359,1)),IF($BA359/AV359&lt;0,"ns",$BA359/AV359-1)))</f>
        <v>ns</v>
      </c>
      <c r="BH359" s="165"/>
      <c r="BI359" s="165" t="str">
        <f t="shared" ref="BI359:BI374" si="125">IF(ISERROR($AU359/BE359),"ns",IF($AU359/BE359&gt;200%,"x"&amp;(ROUND($AU359/BE359,1)),IF($AU359/BE359&lt;0,"ns",$AU359/BE359-1)))</f>
        <v>ns</v>
      </c>
      <c r="BJ359" s="126"/>
      <c r="BK359" s="224" t="b">
        <f t="shared" ref="BK359:BK372" si="126">ROUND(AZ359,1)=ROUND((AV359+AW359+AY359+AY359),1)</f>
        <v>1</v>
      </c>
    </row>
    <row r="360" spans="1:1015 1033:2041 2059:3067 3085:4093 4111:5119 5137:6140 6145:7166 7171:8192 8197:9213 9218:10239 10244:16367" hidden="1" outlineLevel="1">
      <c r="A360" s="21"/>
      <c r="B360" s="336" t="s">
        <v>28</v>
      </c>
      <c r="C360" s="97"/>
      <c r="D360" s="97"/>
      <c r="E360" s="97"/>
      <c r="F360" s="97"/>
      <c r="G360" s="102"/>
      <c r="H360" s="97"/>
      <c r="I360" s="97"/>
      <c r="J360" s="97"/>
      <c r="K360" s="97"/>
      <c r="L360" s="102"/>
      <c r="M360" s="135"/>
      <c r="N360" s="135"/>
      <c r="O360" s="135"/>
      <c r="P360" s="135"/>
      <c r="Q360" s="102"/>
      <c r="R360" s="135"/>
      <c r="S360" s="135"/>
      <c r="T360" s="135"/>
      <c r="U360" s="135"/>
      <c r="V360" s="102"/>
      <c r="W360" s="135"/>
      <c r="X360" s="135"/>
      <c r="Y360" s="135"/>
      <c r="Z360" s="135"/>
      <c r="AA360" s="102"/>
      <c r="AB360" s="135"/>
      <c r="AC360" s="135"/>
      <c r="AD360" s="135"/>
      <c r="AE360" s="135"/>
      <c r="AF360" s="102"/>
      <c r="AG360" s="135"/>
      <c r="AH360" s="135"/>
      <c r="AI360" s="135"/>
      <c r="AJ360" s="135"/>
      <c r="AK360" s="102"/>
      <c r="AL360" s="135"/>
      <c r="AM360" s="135"/>
      <c r="AN360" s="135"/>
      <c r="AO360" s="135"/>
      <c r="AP360" s="135"/>
      <c r="AQ360" s="135"/>
      <c r="AR360" s="135"/>
      <c r="AS360" s="421"/>
      <c r="AT360" s="135"/>
      <c r="AU360" s="135"/>
      <c r="AV360" s="135"/>
      <c r="AW360" s="135"/>
      <c r="AX360" s="135"/>
      <c r="AY360" s="135"/>
      <c r="AZ360" s="135"/>
      <c r="BA360" s="135"/>
      <c r="BB360" s="135"/>
      <c r="BC360" s="135"/>
      <c r="BD360" s="135"/>
      <c r="BE360" s="421"/>
      <c r="BG360" s="165" t="str">
        <f t="shared" si="124"/>
        <v>ns</v>
      </c>
      <c r="BH360" s="165"/>
      <c r="BI360" s="165" t="str">
        <f t="shared" si="125"/>
        <v>ns</v>
      </c>
      <c r="BJ360" s="126"/>
      <c r="BK360" s="224" t="b">
        <f t="shared" si="126"/>
        <v>1</v>
      </c>
    </row>
    <row r="361" spans="1:1015 1033:2041 2059:3067 3085:4093 4111:5119 5137:6140 6145:7166 7171:8192 8197:9213 9218:10239 10244:16367" hidden="1" outlineLevel="1">
      <c r="A361" s="21"/>
      <c r="B361" s="335"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61"/>
      <c r="AB361" s="134"/>
      <c r="AC361" s="134"/>
      <c r="AD361" s="134"/>
      <c r="AE361" s="134"/>
      <c r="AF361" s="61"/>
      <c r="AG361" s="134"/>
      <c r="AH361" s="134"/>
      <c r="AI361" s="134"/>
      <c r="AJ361" s="134"/>
      <c r="AK361" s="61"/>
      <c r="AL361" s="134"/>
      <c r="AM361" s="134"/>
      <c r="AN361" s="134"/>
      <c r="AO361" s="134"/>
      <c r="AP361" s="134"/>
      <c r="AQ361" s="134"/>
      <c r="AR361" s="134"/>
      <c r="AS361" s="134"/>
      <c r="AT361" s="134"/>
      <c r="AU361" s="134"/>
      <c r="AV361" s="134"/>
      <c r="AW361" s="134"/>
      <c r="AX361" s="134"/>
      <c r="AY361" s="134"/>
      <c r="AZ361" s="134"/>
      <c r="BA361" s="134"/>
      <c r="BB361" s="134"/>
      <c r="BC361" s="134"/>
      <c r="BD361" s="134"/>
      <c r="BE361" s="134"/>
      <c r="BG361" s="165" t="str">
        <f t="shared" si="124"/>
        <v>ns</v>
      </c>
      <c r="BH361" s="165"/>
      <c r="BI361" s="165" t="str">
        <f t="shared" si="125"/>
        <v>ns</v>
      </c>
      <c r="BJ361" s="126"/>
      <c r="BK361" s="224" t="b">
        <f t="shared" si="126"/>
        <v>1</v>
      </c>
    </row>
    <row r="362" spans="1:1015 1033:2041 2059:3067 3085:4093 4111:5119 5137:6140 6145:7166 7171:8192 8197:9213 9218:10239 10244:16367" hidden="1" outlineLevel="1">
      <c r="A362" s="21"/>
      <c r="B362" s="336" t="s">
        <v>34</v>
      </c>
      <c r="C362" s="97"/>
      <c r="D362" s="97"/>
      <c r="E362" s="97"/>
      <c r="F362" s="97"/>
      <c r="G362" s="102"/>
      <c r="H362" s="97"/>
      <c r="I362" s="97"/>
      <c r="J362" s="97"/>
      <c r="K362" s="97"/>
      <c r="L362" s="102"/>
      <c r="M362" s="135"/>
      <c r="N362" s="135"/>
      <c r="O362" s="135"/>
      <c r="P362" s="135"/>
      <c r="Q362" s="102"/>
      <c r="R362" s="135"/>
      <c r="S362" s="135"/>
      <c r="T362" s="135"/>
      <c r="U362" s="135"/>
      <c r="V362" s="102"/>
      <c r="W362" s="135"/>
      <c r="X362" s="135"/>
      <c r="Y362" s="135"/>
      <c r="Z362" s="135"/>
      <c r="AA362" s="102"/>
      <c r="AB362" s="135"/>
      <c r="AC362" s="135"/>
      <c r="AD362" s="135"/>
      <c r="AE362" s="135"/>
      <c r="AF362" s="102"/>
      <c r="AG362" s="135"/>
      <c r="AH362" s="135"/>
      <c r="AI362" s="135"/>
      <c r="AJ362" s="135"/>
      <c r="AK362" s="102"/>
      <c r="AL362" s="135"/>
      <c r="AM362" s="135"/>
      <c r="AN362" s="135"/>
      <c r="AO362" s="135"/>
      <c r="AP362" s="135"/>
      <c r="AQ362" s="135"/>
      <c r="AR362" s="135"/>
      <c r="AS362" s="421"/>
      <c r="AT362" s="135"/>
      <c r="AU362" s="135"/>
      <c r="AV362" s="135"/>
      <c r="AW362" s="135"/>
      <c r="AX362" s="135"/>
      <c r="AY362" s="135"/>
      <c r="AZ362" s="135"/>
      <c r="BA362" s="135"/>
      <c r="BB362" s="135"/>
      <c r="BC362" s="135"/>
      <c r="BD362" s="135"/>
      <c r="BE362" s="421"/>
      <c r="BG362" s="165" t="str">
        <f t="shared" si="124"/>
        <v>ns</v>
      </c>
      <c r="BH362" s="165"/>
      <c r="BI362" s="165" t="str">
        <f t="shared" si="125"/>
        <v>ns</v>
      </c>
      <c r="BJ362" s="126"/>
      <c r="BK362" s="224" t="b">
        <f t="shared" si="126"/>
        <v>1</v>
      </c>
    </row>
    <row r="363" spans="1:1015 1033:2041 2059:3067 3085:4093 4111:5119 5137:6140 6145:7166 7171:8192 8197:9213 9218:10239 10244:16367" hidden="1" outlineLevel="1">
      <c r="A363" s="21"/>
      <c r="B363" s="336" t="s">
        <v>38</v>
      </c>
      <c r="C363" s="97"/>
      <c r="D363" s="97"/>
      <c r="E363" s="97"/>
      <c r="F363" s="97"/>
      <c r="G363" s="102"/>
      <c r="H363" s="97"/>
      <c r="I363" s="97"/>
      <c r="J363" s="97"/>
      <c r="K363" s="97"/>
      <c r="L363" s="102"/>
      <c r="M363" s="135"/>
      <c r="N363" s="135"/>
      <c r="O363" s="135"/>
      <c r="P363" s="135"/>
      <c r="Q363" s="102"/>
      <c r="R363" s="135"/>
      <c r="S363" s="135"/>
      <c r="T363" s="135"/>
      <c r="U363" s="135"/>
      <c r="V363" s="102"/>
      <c r="W363" s="135"/>
      <c r="X363" s="135"/>
      <c r="Y363" s="135"/>
      <c r="Z363" s="135"/>
      <c r="AA363" s="102"/>
      <c r="AB363" s="135"/>
      <c r="AC363" s="135"/>
      <c r="AD363" s="135"/>
      <c r="AE363" s="135"/>
      <c r="AF363" s="102"/>
      <c r="AG363" s="135"/>
      <c r="AH363" s="135"/>
      <c r="AI363" s="135"/>
      <c r="AJ363" s="135"/>
      <c r="AK363" s="102"/>
      <c r="AL363" s="135"/>
      <c r="AM363" s="135"/>
      <c r="AN363" s="135"/>
      <c r="AO363" s="135"/>
      <c r="AP363" s="135"/>
      <c r="AQ363" s="135"/>
      <c r="AR363" s="135"/>
      <c r="AS363" s="421"/>
      <c r="AT363" s="135"/>
      <c r="AU363" s="135"/>
      <c r="AV363" s="135"/>
      <c r="AW363" s="135"/>
      <c r="AX363" s="135"/>
      <c r="AY363" s="135"/>
      <c r="AZ363" s="135"/>
      <c r="BA363" s="135"/>
      <c r="BB363" s="135"/>
      <c r="BC363" s="135"/>
      <c r="BD363" s="135"/>
      <c r="BE363" s="421"/>
      <c r="BG363" s="165" t="str">
        <f t="shared" si="124"/>
        <v>ns</v>
      </c>
      <c r="BH363" s="165"/>
      <c r="BI363" s="165" t="str">
        <f t="shared" si="125"/>
        <v>ns</v>
      </c>
      <c r="BJ363" s="126"/>
      <c r="BK363" s="224" t="b">
        <f t="shared" si="126"/>
        <v>1</v>
      </c>
    </row>
    <row r="364" spans="1:1015 1033:2041 2059:3067 3085:4093 4111:5119 5137:6140 6145:7166 7171:8192 8197:9213 9218:10239 10244:16367" hidden="1" outlineLevel="1">
      <c r="A364" s="21"/>
      <c r="B364" s="336" t="s">
        <v>40</v>
      </c>
      <c r="C364" s="97"/>
      <c r="D364" s="97"/>
      <c r="E364" s="97"/>
      <c r="F364" s="97"/>
      <c r="G364" s="102"/>
      <c r="H364" s="97"/>
      <c r="I364" s="97"/>
      <c r="J364" s="97"/>
      <c r="K364" s="97"/>
      <c r="L364" s="102"/>
      <c r="M364" s="135"/>
      <c r="N364" s="135"/>
      <c r="O364" s="135"/>
      <c r="P364" s="135"/>
      <c r="Q364" s="102"/>
      <c r="R364" s="135"/>
      <c r="S364" s="135"/>
      <c r="T364" s="135"/>
      <c r="U364" s="135"/>
      <c r="V364" s="102"/>
      <c r="W364" s="135"/>
      <c r="X364" s="135"/>
      <c r="Y364" s="135"/>
      <c r="Z364" s="135"/>
      <c r="AA364" s="102"/>
      <c r="AB364" s="135"/>
      <c r="AC364" s="135"/>
      <c r="AD364" s="135"/>
      <c r="AE364" s="135"/>
      <c r="AF364" s="102"/>
      <c r="AG364" s="135"/>
      <c r="AH364" s="135"/>
      <c r="AI364" s="135"/>
      <c r="AJ364" s="135"/>
      <c r="AK364" s="102"/>
      <c r="AL364" s="135"/>
      <c r="AM364" s="135"/>
      <c r="AN364" s="135"/>
      <c r="AO364" s="135"/>
      <c r="AP364" s="135"/>
      <c r="AQ364" s="135"/>
      <c r="AR364" s="135"/>
      <c r="AS364" s="421"/>
      <c r="AT364" s="135"/>
      <c r="AU364" s="135"/>
      <c r="AV364" s="135"/>
      <c r="AW364" s="135"/>
      <c r="AX364" s="135"/>
      <c r="AY364" s="135"/>
      <c r="AZ364" s="135"/>
      <c r="BA364" s="135"/>
      <c r="BB364" s="135"/>
      <c r="BC364" s="135"/>
      <c r="BD364" s="135"/>
      <c r="BE364" s="421"/>
      <c r="BG364" s="165" t="str">
        <f t="shared" si="124"/>
        <v>ns</v>
      </c>
      <c r="BH364" s="165"/>
      <c r="BI364" s="165" t="str">
        <f t="shared" si="125"/>
        <v>ns</v>
      </c>
      <c r="BJ364" s="126"/>
      <c r="BK364" s="224" t="b">
        <f t="shared" si="126"/>
        <v>1</v>
      </c>
    </row>
    <row r="365" spans="1:1015 1033:2041 2059:3067 3085:4093 4111:5119 5137:6140 6145:7166 7171:8192 8197:9213 9218:10239 10244:16367" hidden="1" outlineLevel="1">
      <c r="A365" s="21"/>
      <c r="B365" s="336" t="s">
        <v>42</v>
      </c>
      <c r="C365" s="97"/>
      <c r="D365" s="97"/>
      <c r="E365" s="97"/>
      <c r="F365" s="97"/>
      <c r="G365" s="102"/>
      <c r="H365" s="97"/>
      <c r="I365" s="97"/>
      <c r="J365" s="97"/>
      <c r="K365" s="97"/>
      <c r="L365" s="102"/>
      <c r="M365" s="135"/>
      <c r="N365" s="135"/>
      <c r="O365" s="135"/>
      <c r="P365" s="135"/>
      <c r="Q365" s="102"/>
      <c r="R365" s="135"/>
      <c r="S365" s="135"/>
      <c r="T365" s="135"/>
      <c r="U365" s="135"/>
      <c r="V365" s="102"/>
      <c r="W365" s="135"/>
      <c r="X365" s="135"/>
      <c r="Y365" s="135"/>
      <c r="Z365" s="135"/>
      <c r="AA365" s="102"/>
      <c r="AB365" s="135"/>
      <c r="AC365" s="135"/>
      <c r="AD365" s="135"/>
      <c r="AE365" s="135"/>
      <c r="AF365" s="102"/>
      <c r="AG365" s="135"/>
      <c r="AH365" s="135"/>
      <c r="AI365" s="135"/>
      <c r="AJ365" s="135"/>
      <c r="AK365" s="102"/>
      <c r="AL365" s="135"/>
      <c r="AM365" s="135"/>
      <c r="AN365" s="135"/>
      <c r="AO365" s="135"/>
      <c r="AP365" s="135"/>
      <c r="AQ365" s="135"/>
      <c r="AR365" s="135"/>
      <c r="AS365" s="421"/>
      <c r="AT365" s="135"/>
      <c r="AU365" s="135"/>
      <c r="AV365" s="135"/>
      <c r="AW365" s="135"/>
      <c r="AX365" s="135"/>
      <c r="AY365" s="135"/>
      <c r="AZ365" s="135"/>
      <c r="BA365" s="135"/>
      <c r="BB365" s="135"/>
      <c r="BC365" s="135"/>
      <c r="BD365" s="135"/>
      <c r="BE365" s="421"/>
      <c r="BG365" s="165" t="str">
        <f t="shared" si="124"/>
        <v>ns</v>
      </c>
      <c r="BH365" s="165"/>
      <c r="BI365" s="165" t="str">
        <f t="shared" si="125"/>
        <v>ns</v>
      </c>
      <c r="BJ365" s="126"/>
      <c r="BK365" s="224" t="b">
        <f t="shared" si="126"/>
        <v>1</v>
      </c>
    </row>
    <row r="366" spans="1:1015 1033:2041 2059:3067 3085:4093 4111:5119 5137:6140 6145:7166 7171:8192 8197:9213 9218:10239 10244:16367" hidden="1" outlineLevel="1">
      <c r="A366" s="21"/>
      <c r="B366" s="335"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61"/>
      <c r="AB366" s="134"/>
      <c r="AC366" s="134"/>
      <c r="AD366" s="134"/>
      <c r="AE366" s="134"/>
      <c r="AF366" s="61"/>
      <c r="AG366" s="134"/>
      <c r="AH366" s="134"/>
      <c r="AI366" s="134"/>
      <c r="AJ366" s="134"/>
      <c r="AK366" s="61"/>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c r="BG366" s="165" t="str">
        <f t="shared" si="124"/>
        <v>ns</v>
      </c>
      <c r="BH366" s="165"/>
      <c r="BI366" s="165" t="str">
        <f t="shared" si="125"/>
        <v>ns</v>
      </c>
      <c r="BJ366" s="126"/>
      <c r="BK366" s="224" t="b">
        <f t="shared" si="126"/>
        <v>1</v>
      </c>
    </row>
    <row r="367" spans="1:1015 1033:2041 2059:3067 3085:4093 4111:5119 5137:6140 6145:7166 7171:8192 8197:9213 9218:10239 10244:16367" hidden="1" outlineLevel="1">
      <c r="A367" s="21"/>
      <c r="B367" s="336" t="s">
        <v>46</v>
      </c>
      <c r="C367" s="97"/>
      <c r="D367" s="97"/>
      <c r="E367" s="97"/>
      <c r="F367" s="97"/>
      <c r="G367" s="102"/>
      <c r="H367" s="97"/>
      <c r="I367" s="97"/>
      <c r="J367" s="97"/>
      <c r="K367" s="97"/>
      <c r="L367" s="102"/>
      <c r="M367" s="135"/>
      <c r="N367" s="135"/>
      <c r="O367" s="135"/>
      <c r="P367" s="135"/>
      <c r="Q367" s="102"/>
      <c r="R367" s="135"/>
      <c r="S367" s="135"/>
      <c r="T367" s="135"/>
      <c r="U367" s="135"/>
      <c r="V367" s="102"/>
      <c r="W367" s="135"/>
      <c r="X367" s="135"/>
      <c r="Y367" s="135"/>
      <c r="Z367" s="135"/>
      <c r="AA367" s="102"/>
      <c r="AB367" s="135"/>
      <c r="AC367" s="135"/>
      <c r="AD367" s="135"/>
      <c r="AE367" s="135"/>
      <c r="AF367" s="102"/>
      <c r="AG367" s="135"/>
      <c r="AH367" s="135"/>
      <c r="AI367" s="135"/>
      <c r="AJ367" s="135"/>
      <c r="AK367" s="102"/>
      <c r="AL367" s="135"/>
      <c r="AM367" s="135"/>
      <c r="AN367" s="135"/>
      <c r="AO367" s="135"/>
      <c r="AP367" s="135"/>
      <c r="AQ367" s="135"/>
      <c r="AR367" s="135"/>
      <c r="AS367" s="421"/>
      <c r="AT367" s="135"/>
      <c r="AU367" s="135"/>
      <c r="AV367" s="135"/>
      <c r="AW367" s="135"/>
      <c r="AX367" s="135"/>
      <c r="AY367" s="135"/>
      <c r="AZ367" s="135"/>
      <c r="BA367" s="135"/>
      <c r="BB367" s="135"/>
      <c r="BC367" s="135"/>
      <c r="BD367" s="135"/>
      <c r="BE367" s="421"/>
      <c r="BG367" s="165" t="str">
        <f t="shared" si="124"/>
        <v>ns</v>
      </c>
      <c r="BH367" s="165"/>
      <c r="BI367" s="165" t="str">
        <f t="shared" si="125"/>
        <v>ns</v>
      </c>
      <c r="BJ367" s="126"/>
      <c r="BK367" s="224" t="b">
        <f t="shared" si="126"/>
        <v>1</v>
      </c>
    </row>
    <row r="368" spans="1:1015 1033:2041 2059:3067 3085:4093 4111:5119 5137:6140 6145:7166 7171:8192 8197:9213 9218:10239 10244:16367" hidden="1" outlineLevel="1">
      <c r="A368" s="21"/>
      <c r="B368" s="336" t="s">
        <v>48</v>
      </c>
      <c r="C368" s="97">
        <v>363</v>
      </c>
      <c r="D368" s="97">
        <v>230</v>
      </c>
      <c r="E368" s="97">
        <v>250</v>
      </c>
      <c r="F368" s="97">
        <v>229</v>
      </c>
      <c r="G368" s="102">
        <f>SUM(C368:F368)</f>
        <v>1072</v>
      </c>
      <c r="H368" s="97">
        <v>0</v>
      </c>
      <c r="I368" s="97">
        <v>0</v>
      </c>
      <c r="J368" s="97">
        <v>0</v>
      </c>
      <c r="K368" s="97">
        <v>0</v>
      </c>
      <c r="L368" s="102">
        <v>0</v>
      </c>
      <c r="M368" s="135">
        <v>0</v>
      </c>
      <c r="N368" s="135">
        <v>0</v>
      </c>
      <c r="O368" s="135">
        <v>0</v>
      </c>
      <c r="P368" s="135">
        <v>0</v>
      </c>
      <c r="Q368" s="102">
        <v>0</v>
      </c>
      <c r="R368" s="135">
        <v>0</v>
      </c>
      <c r="S368" s="135">
        <v>0</v>
      </c>
      <c r="T368" s="135">
        <v>0</v>
      </c>
      <c r="U368" s="135">
        <v>0</v>
      </c>
      <c r="V368" s="102">
        <v>0</v>
      </c>
      <c r="W368" s="135">
        <v>0</v>
      </c>
      <c r="X368" s="135">
        <v>0</v>
      </c>
      <c r="Y368" s="135">
        <v>0</v>
      </c>
      <c r="Z368" s="135">
        <v>0</v>
      </c>
      <c r="AA368" s="102">
        <v>0</v>
      </c>
      <c r="AB368" s="135">
        <v>0</v>
      </c>
      <c r="AC368" s="135">
        <v>0</v>
      </c>
      <c r="AD368" s="135">
        <v>0</v>
      </c>
      <c r="AE368" s="135">
        <v>0</v>
      </c>
      <c r="AF368" s="102">
        <v>0</v>
      </c>
      <c r="AG368" s="135">
        <v>0</v>
      </c>
      <c r="AH368" s="135">
        <v>0</v>
      </c>
      <c r="AI368" s="135">
        <v>0</v>
      </c>
      <c r="AJ368" s="135">
        <v>0</v>
      </c>
      <c r="AK368" s="102">
        <v>0</v>
      </c>
      <c r="AL368" s="135">
        <v>0</v>
      </c>
      <c r="AM368" s="135">
        <v>0</v>
      </c>
      <c r="AN368" s="135">
        <v>0</v>
      </c>
      <c r="AO368" s="135">
        <v>0</v>
      </c>
      <c r="AP368" s="135">
        <v>0</v>
      </c>
      <c r="AQ368" s="135">
        <v>0</v>
      </c>
      <c r="AR368" s="135">
        <v>0</v>
      </c>
      <c r="AS368" s="421"/>
      <c r="AT368" s="135">
        <v>0</v>
      </c>
      <c r="AU368" s="135">
        <v>0</v>
      </c>
      <c r="AV368" s="135">
        <v>0</v>
      </c>
      <c r="AW368" s="135">
        <v>0</v>
      </c>
      <c r="AX368" s="135">
        <v>0</v>
      </c>
      <c r="AY368" s="135">
        <v>0</v>
      </c>
      <c r="AZ368" s="135">
        <v>0</v>
      </c>
      <c r="BA368" s="135">
        <v>0</v>
      </c>
      <c r="BB368" s="135">
        <v>0</v>
      </c>
      <c r="BC368" s="135">
        <v>0</v>
      </c>
      <c r="BD368" s="135">
        <v>0</v>
      </c>
      <c r="BE368" s="421">
        <v>0</v>
      </c>
      <c r="BG368" s="165" t="str">
        <f t="shared" si="124"/>
        <v>ns</v>
      </c>
      <c r="BH368" s="165"/>
      <c r="BI368" s="165" t="str">
        <f t="shared" si="125"/>
        <v>ns</v>
      </c>
      <c r="BJ368" s="126"/>
      <c r="BK368" s="224" t="b">
        <f t="shared" si="126"/>
        <v>1</v>
      </c>
    </row>
    <row r="369" spans="1:1015 1033:2041 2059:3067 3085:4093 4111:5119 5137:6140 6145:7166 7171:8192 8197:9213 9218:10239 10244:16367" hidden="1" outlineLevel="1">
      <c r="A369" s="21"/>
      <c r="B369" s="335" t="s">
        <v>50</v>
      </c>
      <c r="C369" s="60">
        <v>363</v>
      </c>
      <c r="D369" s="60">
        <v>230</v>
      </c>
      <c r="E369" s="60">
        <v>250</v>
      </c>
      <c r="F369" s="60">
        <v>229</v>
      </c>
      <c r="G369" s="61">
        <f>SUM(C369:F369)</f>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61">
        <v>0</v>
      </c>
      <c r="AB369" s="134">
        <v>0</v>
      </c>
      <c r="AC369" s="134">
        <v>0</v>
      </c>
      <c r="AD369" s="134">
        <v>0</v>
      </c>
      <c r="AE369" s="134">
        <v>0</v>
      </c>
      <c r="AF369" s="61">
        <v>0</v>
      </c>
      <c r="AG369" s="134">
        <v>0</v>
      </c>
      <c r="AH369" s="134">
        <v>0</v>
      </c>
      <c r="AI369" s="134">
        <v>0</v>
      </c>
      <c r="AJ369" s="134">
        <v>0</v>
      </c>
      <c r="AK369" s="61">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s="134">
        <v>0</v>
      </c>
      <c r="BC369" s="134">
        <v>0</v>
      </c>
      <c r="BD369" s="134">
        <v>0</v>
      </c>
      <c r="BE369" s="134">
        <v>0</v>
      </c>
      <c r="BG369" s="165" t="str">
        <f t="shared" si="124"/>
        <v>ns</v>
      </c>
      <c r="BH369" s="165"/>
      <c r="BI369" s="165" t="str">
        <f t="shared" si="125"/>
        <v>ns</v>
      </c>
      <c r="BJ369" s="126"/>
      <c r="BK369" s="224" t="b">
        <f t="shared" si="126"/>
        <v>1</v>
      </c>
    </row>
    <row r="370" spans="1:1015 1033:2041 2059:3067 3085:4093 4111:5119 5137:6140 6145:7166 7171:8192 8197:9213 9218:10239 10244:16367" hidden="1" outlineLevel="1">
      <c r="A370" s="21"/>
      <c r="B370" s="336" t="s">
        <v>52</v>
      </c>
      <c r="C370" s="97"/>
      <c r="D370" s="97"/>
      <c r="E370" s="97"/>
      <c r="F370" s="97"/>
      <c r="G370" s="102">
        <f>SUM(C370:F370)</f>
        <v>0</v>
      </c>
      <c r="H370" s="97"/>
      <c r="I370" s="97"/>
      <c r="J370" s="97"/>
      <c r="K370" s="97"/>
      <c r="L370" s="102"/>
      <c r="M370" s="135"/>
      <c r="N370" s="135"/>
      <c r="O370" s="135"/>
      <c r="P370" s="135"/>
      <c r="Q370" s="102"/>
      <c r="R370" s="135"/>
      <c r="S370" s="135"/>
      <c r="T370" s="135"/>
      <c r="U370" s="135"/>
      <c r="V370" s="102"/>
      <c r="W370" s="135"/>
      <c r="X370" s="135"/>
      <c r="Y370" s="135"/>
      <c r="Z370" s="135"/>
      <c r="AA370" s="102"/>
      <c r="AB370" s="135"/>
      <c r="AC370" s="135"/>
      <c r="AD370" s="135"/>
      <c r="AE370" s="135"/>
      <c r="AF370" s="102"/>
      <c r="AG370" s="135"/>
      <c r="AH370" s="135"/>
      <c r="AI370" s="135"/>
      <c r="AJ370" s="135"/>
      <c r="AK370" s="102"/>
      <c r="AL370" s="135"/>
      <c r="AM370" s="135"/>
      <c r="AN370" s="135"/>
      <c r="AO370" s="135"/>
      <c r="AP370" s="135"/>
      <c r="AQ370" s="135"/>
      <c r="AR370" s="135"/>
      <c r="AS370" s="421"/>
      <c r="AT370" s="135"/>
      <c r="AU370" s="135"/>
      <c r="AV370" s="135"/>
      <c r="AW370" s="135"/>
      <c r="AX370" s="135"/>
      <c r="AY370" s="135"/>
      <c r="AZ370" s="135"/>
      <c r="BA370" s="135"/>
      <c r="BB370" s="135"/>
      <c r="BC370" s="135"/>
      <c r="BD370" s="135"/>
      <c r="BE370" s="421"/>
      <c r="BG370" s="165" t="str">
        <f t="shared" si="124"/>
        <v>ns</v>
      </c>
      <c r="BH370" s="165"/>
      <c r="BI370" s="165" t="str">
        <f t="shared" si="125"/>
        <v>ns</v>
      </c>
      <c r="BJ370" s="126"/>
      <c r="BK370" s="224" t="b">
        <f t="shared" si="126"/>
        <v>1</v>
      </c>
    </row>
    <row r="371" spans="1:1015 1033:2041 2059:3067 3085:4093 4111:5119 5137:6140 6145:7166 7171:8192 8197:9213 9218:10239 10244:16367" hidden="1" outlineLevel="1">
      <c r="A371" s="21"/>
      <c r="B371" s="338" t="s">
        <v>54</v>
      </c>
      <c r="C371" s="61">
        <v>363</v>
      </c>
      <c r="D371" s="61">
        <v>230</v>
      </c>
      <c r="E371" s="61">
        <v>250</v>
      </c>
      <c r="F371" s="61">
        <v>229</v>
      </c>
      <c r="G371" s="61">
        <f>SUM(C371:F371)</f>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61">
        <v>0</v>
      </c>
      <c r="AB371" s="137">
        <v>0</v>
      </c>
      <c r="AC371" s="137">
        <v>0</v>
      </c>
      <c r="AD371" s="137">
        <v>0</v>
      </c>
      <c r="AE371" s="137">
        <v>0</v>
      </c>
      <c r="AF371" s="61">
        <v>0</v>
      </c>
      <c r="AG371" s="137">
        <v>0</v>
      </c>
      <c r="AH371" s="137">
        <v>0</v>
      </c>
      <c r="AI371" s="137">
        <v>0</v>
      </c>
      <c r="AJ371" s="137">
        <v>0</v>
      </c>
      <c r="AK371" s="61">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s="137">
        <v>0</v>
      </c>
      <c r="BC371" s="137">
        <v>0</v>
      </c>
      <c r="BD371" s="137">
        <v>0</v>
      </c>
      <c r="BE371" s="137">
        <v>0</v>
      </c>
      <c r="BG371" s="165" t="str">
        <f t="shared" si="124"/>
        <v>ns</v>
      </c>
      <c r="BH371" s="165"/>
      <c r="BI371" s="165" t="str">
        <f t="shared" si="125"/>
        <v>ns</v>
      </c>
      <c r="BJ371" s="126"/>
      <c r="BK371" s="224" t="b">
        <f t="shared" si="126"/>
        <v>1</v>
      </c>
    </row>
    <row r="372" spans="1:1015 1033:2041 2059:3067 3085:4093 4111:5119 5137:6140 6145:7166 7171:8192 8197:9213 9218:10239 10244:16367" hidden="1" outlineLevel="1">
      <c r="A372" s="119" t="s">
        <v>372</v>
      </c>
      <c r="B372" s="337" t="s">
        <v>373</v>
      </c>
      <c r="C372" s="94">
        <v>-21.5</v>
      </c>
      <c r="D372" s="94">
        <v>-6.5</v>
      </c>
      <c r="E372" s="94">
        <v>2</v>
      </c>
      <c r="F372" s="95">
        <v>26</v>
      </c>
      <c r="G372" s="96">
        <f>SUM(C372:F372)</f>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6">
        <v>0</v>
      </c>
      <c r="AB372" s="95">
        <v>0</v>
      </c>
      <c r="AC372" s="95">
        <v>0</v>
      </c>
      <c r="AD372" s="95">
        <v>0</v>
      </c>
      <c r="AE372" s="95">
        <v>0</v>
      </c>
      <c r="AF372" s="96">
        <v>0</v>
      </c>
      <c r="AG372" s="95">
        <v>0</v>
      </c>
      <c r="AH372" s="95">
        <v>0</v>
      </c>
      <c r="AI372" s="95">
        <v>0</v>
      </c>
      <c r="AJ372" s="95">
        <v>0</v>
      </c>
      <c r="AK372" s="96">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s="95">
        <v>0</v>
      </c>
      <c r="BE372" s="94">
        <v>0</v>
      </c>
      <c r="BG372" s="165" t="str">
        <f t="shared" si="124"/>
        <v>ns</v>
      </c>
      <c r="BH372" s="165"/>
      <c r="BI372" s="165" t="str">
        <f t="shared" si="125"/>
        <v>ns</v>
      </c>
      <c r="BJ372" s="126"/>
      <c r="BK372" s="224" t="b">
        <f t="shared" si="126"/>
        <v>1</v>
      </c>
    </row>
    <row r="373" spans="1:1015 1033:2041 2059:3067 3085:4093 4111:5119 5137:6140 6145:7166 7171:8192 8197:9213 9218:10239 10244:16367" hidden="1" outlineLevel="1">
      <c r="A373" s="21"/>
      <c r="B373" s="188"/>
      <c r="C373" s="109"/>
      <c r="D373" s="109"/>
      <c r="E373" s="109"/>
      <c r="F373" s="122"/>
      <c r="G373" s="122"/>
      <c r="H373" s="122"/>
      <c r="I373" s="122"/>
      <c r="J373" s="122"/>
      <c r="K373" s="122"/>
      <c r="L373" s="122"/>
      <c r="M373" s="162"/>
      <c r="N373" s="162"/>
      <c r="O373" s="162"/>
      <c r="P373" s="162"/>
      <c r="Q373" s="122"/>
      <c r="R373" s="162"/>
      <c r="S373" s="162"/>
      <c r="T373" s="162"/>
      <c r="U373" s="162"/>
      <c r="V373" s="122"/>
      <c r="W373" s="162"/>
      <c r="X373" s="162"/>
      <c r="Y373" s="162"/>
      <c r="Z373" s="162"/>
      <c r="AA373" s="122"/>
      <c r="AB373" s="162"/>
      <c r="AC373" s="162"/>
      <c r="AD373" s="162"/>
      <c r="AE373" s="162"/>
      <c r="AF373" s="122"/>
      <c r="AG373" s="162"/>
      <c r="AH373" s="162"/>
      <c r="AI373" s="162"/>
      <c r="AJ373" s="162"/>
      <c r="AK373" s="122"/>
      <c r="AL373" s="162"/>
      <c r="AM373" s="162"/>
      <c r="AN373" s="162"/>
      <c r="AO373" s="162"/>
      <c r="AP373" s="162"/>
      <c r="AQ373" s="162"/>
      <c r="AR373" s="162"/>
      <c r="AS373" s="426"/>
      <c r="AT373" s="162"/>
      <c r="AU373" s="162"/>
      <c r="AV373" s="162"/>
      <c r="AW373" s="162"/>
      <c r="AX373" s="162"/>
      <c r="AY373" s="162"/>
      <c r="AZ373" s="162"/>
      <c r="BA373" s="162"/>
      <c r="BB373" s="162"/>
      <c r="BC373" s="162"/>
      <c r="BD373" s="162"/>
      <c r="BE373" s="426"/>
      <c r="BG373" s="165"/>
      <c r="BH373" s="165"/>
      <c r="BI373" s="165" t="str">
        <f t="shared" si="125"/>
        <v>ns</v>
      </c>
      <c r="BJ373" s="126"/>
      <c r="BK373" s="224"/>
    </row>
    <row r="374" spans="1:1015 1033:2041 2059:3067 3085:4093 4111:5119 5137:6140 6145:7166 7171:8192 8197:9213 9218:10239 10244:16367" collapsed="1">
      <c r="A374" s="21"/>
      <c r="B374" s="188"/>
      <c r="C374" s="109"/>
      <c r="D374" s="109"/>
      <c r="E374" s="109"/>
      <c r="F374" s="122"/>
      <c r="G374" s="122"/>
      <c r="H374" s="122"/>
      <c r="I374" s="122"/>
      <c r="J374" s="122"/>
      <c r="K374" s="122"/>
      <c r="L374" s="122"/>
      <c r="M374" s="162"/>
      <c r="N374" s="162"/>
      <c r="O374" s="162"/>
      <c r="P374" s="162"/>
      <c r="Q374" s="122"/>
      <c r="R374" s="162"/>
      <c r="S374" s="162"/>
      <c r="T374" s="162"/>
      <c r="U374" s="162"/>
      <c r="V374" s="12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26"/>
      <c r="AT374" s="162"/>
      <c r="AU374" s="162"/>
      <c r="AV374" s="162"/>
      <c r="AW374" s="162"/>
      <c r="AX374" s="162"/>
      <c r="AY374" s="162"/>
      <c r="AZ374" s="162"/>
      <c r="BA374" s="162"/>
      <c r="BB374" s="162"/>
      <c r="BC374" s="162"/>
      <c r="BD374" s="162"/>
      <c r="BE374" s="426"/>
      <c r="BG374" s="165"/>
      <c r="BH374" s="165"/>
      <c r="BI374" s="165" t="str">
        <f t="shared" si="125"/>
        <v>ns</v>
      </c>
      <c r="BJ374" s="126"/>
      <c r="BK374" s="224"/>
    </row>
    <row r="375" spans="1:1015 1033:2041 2059:3067 3085:4093 4111:5119 5137:6140 6145:7166 7171:8192 8197:9213 9218:10239 10244:16367" ht="16.5"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2"/>
      <c r="AT375" s="133"/>
      <c r="AU375" s="133"/>
      <c r="AV375" s="133"/>
      <c r="AW375" s="133"/>
      <c r="AX375" s="133"/>
      <c r="AY375" s="133"/>
      <c r="AZ375" s="133"/>
      <c r="BA375" s="133"/>
      <c r="BB375" s="133"/>
      <c r="BC375" s="133"/>
      <c r="BD375" s="133"/>
      <c r="BE375" s="412"/>
      <c r="BG375" s="378"/>
      <c r="BH375" s="378"/>
      <c r="BI375" s="380"/>
      <c r="BJ375" s="378"/>
      <c r="BK375" s="378"/>
    </row>
    <row r="376" spans="1:1015 1033:2041 2059:3067 3085:4093 4111:5119 5137:6140 6145:7166 7171:8192 8197:9213 9218:10239 10244:16367">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329" t="str">
        <f>+$AM$13</f>
        <v>IFRS 17</v>
      </c>
      <c r="AN376" s="131"/>
      <c r="AO376" s="329" t="str">
        <f>+$AM$13</f>
        <v>IFRS 17</v>
      </c>
      <c r="AP376" s="131"/>
      <c r="AQ376" s="329" t="str">
        <f>+$AM$13</f>
        <v>IFRS 17</v>
      </c>
      <c r="AR376" s="131"/>
      <c r="AS376" s="427" t="s">
        <v>596</v>
      </c>
      <c r="AT376" s="131"/>
      <c r="AU376" s="329" t="s">
        <v>596</v>
      </c>
      <c r="AV376" s="131"/>
      <c r="AW376" s="131"/>
      <c r="AX376" s="131"/>
      <c r="AY376" s="131"/>
      <c r="AZ376" s="131"/>
      <c r="BA376" s="131"/>
      <c r="BB376" s="131"/>
      <c r="BC376" s="131"/>
      <c r="BD376" s="131"/>
      <c r="BE376" s="410"/>
      <c r="BG376" s="381"/>
      <c r="BH376" s="381"/>
      <c r="BI376" s="381"/>
      <c r="BJ376" s="126"/>
      <c r="BK376" s="224"/>
    </row>
    <row r="377" spans="1:1015 1033:2041 2059:3067 3085:4093 4111:5119 5137:6140 6145:7166 7171:8192 8197:9213 9218:10239 10244:16367" s="323" customFormat="1" ht="25.5">
      <c r="A377" s="327"/>
      <c r="B377" s="341" t="s">
        <v>24</v>
      </c>
      <c r="C377" s="328" t="str">
        <f t="shared" ref="C377:L377" si="127">C$14</f>
        <v>Q1-15
Underlying</v>
      </c>
      <c r="D377" s="328" t="str">
        <f t="shared" si="127"/>
        <v>Q2-15
Underlying</v>
      </c>
      <c r="E377" s="328" t="str">
        <f t="shared" si="127"/>
        <v>Q3-15
Underlying</v>
      </c>
      <c r="F377" s="328" t="str">
        <f t="shared" si="127"/>
        <v>Q4-15
Underlying</v>
      </c>
      <c r="G377" s="328" t="str">
        <f t="shared" si="127"/>
        <v>FY-2015
Underlying</v>
      </c>
      <c r="H377" s="328" t="str">
        <f t="shared" si="127"/>
        <v>Q1-16
Underlying</v>
      </c>
      <c r="I377" s="328" t="str">
        <f t="shared" si="127"/>
        <v>Q2-16
Underlying</v>
      </c>
      <c r="J377" s="328" t="str">
        <f t="shared" si="127"/>
        <v>Q3-16
Underlying</v>
      </c>
      <c r="K377" s="328" t="str">
        <f t="shared" si="127"/>
        <v>Q4-16
Underlying</v>
      </c>
      <c r="L377" s="329" t="str">
        <f t="shared" si="127"/>
        <v>FY-2016
Underlying</v>
      </c>
      <c r="M377" s="329" t="s">
        <v>540</v>
      </c>
      <c r="N377" s="329" t="s">
        <v>541</v>
      </c>
      <c r="O377" s="329" t="s">
        <v>542</v>
      </c>
      <c r="P377" s="328" t="s">
        <v>543</v>
      </c>
      <c r="Q377" s="329" t="s">
        <v>544</v>
      </c>
      <c r="R377" s="329" t="s">
        <v>545</v>
      </c>
      <c r="S377" s="329" t="s">
        <v>546</v>
      </c>
      <c r="T377" s="329" t="s">
        <v>547</v>
      </c>
      <c r="U377" s="328" t="s">
        <v>548</v>
      </c>
      <c r="V377" s="329" t="s">
        <v>549</v>
      </c>
      <c r="W377" s="329" t="s">
        <v>550</v>
      </c>
      <c r="X377" s="329" t="s">
        <v>551</v>
      </c>
      <c r="Y377" s="329" t="s">
        <v>552</v>
      </c>
      <c r="Z377" s="329" t="s">
        <v>553</v>
      </c>
      <c r="AA377" s="329" t="s">
        <v>554</v>
      </c>
      <c r="AB377" s="329" t="s">
        <v>555</v>
      </c>
      <c r="AC377" s="329" t="s">
        <v>556</v>
      </c>
      <c r="AD377" s="329" t="s">
        <v>557</v>
      </c>
      <c r="AE377" s="329" t="s">
        <v>558</v>
      </c>
      <c r="AF377" s="329" t="s">
        <v>559</v>
      </c>
      <c r="AG377" s="329" t="s">
        <v>560</v>
      </c>
      <c r="AH377" s="329" t="s">
        <v>561</v>
      </c>
      <c r="AI377" s="329" t="s">
        <v>562</v>
      </c>
      <c r="AJ377" s="329" t="s">
        <v>563</v>
      </c>
      <c r="AK377" s="329" t="s">
        <v>564</v>
      </c>
      <c r="AL377" s="329" t="s">
        <v>565</v>
      </c>
      <c r="AM377" s="329" t="str">
        <f>AM$14</f>
        <v>Q1-22
Underlying</v>
      </c>
      <c r="AN377" s="329" t="s">
        <v>572</v>
      </c>
      <c r="AO377" s="329" t="str">
        <f>AO$14</f>
        <v>Q2-22
Underlying</v>
      </c>
      <c r="AP377" s="329" t="s">
        <v>577</v>
      </c>
      <c r="AQ377" s="57" t="str">
        <f>AQ$14</f>
        <v>Q3-22
Underlying</v>
      </c>
      <c r="AR377" s="329" t="s">
        <v>602</v>
      </c>
      <c r="AS377" s="415" t="str">
        <f>AS357</f>
        <v>Q4-22
Underlying</v>
      </c>
      <c r="AT377" s="57" t="s">
        <v>603</v>
      </c>
      <c r="AU377" s="329" t="s">
        <v>609</v>
      </c>
      <c r="AV377" s="329" t="s">
        <v>607</v>
      </c>
      <c r="AW377" s="329" t="s">
        <v>616</v>
      </c>
      <c r="AX377" s="329" t="s">
        <v>622</v>
      </c>
      <c r="AY377" s="329" t="s">
        <v>630</v>
      </c>
      <c r="AZ377" s="57" t="s">
        <v>631</v>
      </c>
      <c r="BA377" s="329" t="s">
        <v>649</v>
      </c>
      <c r="BB377" s="329" t="s">
        <v>651</v>
      </c>
      <c r="BC377" s="329" t="s">
        <v>665</v>
      </c>
      <c r="BD377" s="57" t="str">
        <f>BD$14</f>
        <v>Q4-24
Underlying</v>
      </c>
      <c r="BE377" s="415" t="str">
        <f t="shared" ref="BE377" si="128">BE$14</f>
        <v>FY-2024
Underlying</v>
      </c>
      <c r="BF377"/>
      <c r="BG377" s="165" t="str">
        <f>IF(ISERROR($BD377/AY377),"ns",IF($BD377/AY377&gt;200%,"x"&amp;(ROUND($BD377/AY377,1)),IF($BD377/AY377&lt;0,"ns",$BD377/AY377-1)))</f>
        <v>ns</v>
      </c>
      <c r="BH377" s="379"/>
      <c r="BI377" s="379" t="str">
        <f>LEFT($AK:$AK,2)&amp;"/"&amp;LEFT(BE:BE,2)</f>
        <v>FY/FY</v>
      </c>
      <c r="BJ377" s="126"/>
      <c r="BK377" s="224"/>
      <c r="BM377" s="59"/>
      <c r="CE377" s="322"/>
      <c r="CF377" s="59"/>
      <c r="CG377" s="59"/>
      <c r="CH377" s="59"/>
      <c r="CI377" s="59"/>
      <c r="CJ377" s="59"/>
      <c r="CK377" s="59"/>
      <c r="CL377" s="59"/>
      <c r="CM377" s="59"/>
      <c r="CN377" s="59"/>
      <c r="CO377" s="59"/>
      <c r="CT377" s="59"/>
      <c r="CY377" s="59"/>
      <c r="DQ377" s="322"/>
      <c r="DR377" s="59"/>
      <c r="DS377" s="59"/>
      <c r="DT377" s="59"/>
      <c r="DU377" s="59"/>
      <c r="DV377" s="59"/>
      <c r="DW377" s="59"/>
      <c r="DX377" s="59"/>
      <c r="DY377" s="59"/>
      <c r="DZ377" s="59"/>
      <c r="EA377" s="59"/>
      <c r="EF377" s="59"/>
      <c r="EK377" s="59"/>
      <c r="FC377" s="322"/>
      <c r="FD377" s="59"/>
      <c r="FE377" s="59"/>
      <c r="FF377" s="59"/>
      <c r="FG377" s="59"/>
      <c r="FH377" s="59"/>
      <c r="FI377" s="59"/>
      <c r="FJ377" s="59"/>
      <c r="FK377" s="59"/>
      <c r="FL377" s="59"/>
      <c r="FM377" s="59"/>
      <c r="FR377" s="59"/>
      <c r="FW377" s="59"/>
      <c r="GO377" s="322"/>
      <c r="GP377" s="59"/>
      <c r="GQ377" s="59"/>
      <c r="GR377" s="59"/>
      <c r="GS377" s="59"/>
      <c r="GT377" s="59"/>
      <c r="GU377" s="59"/>
      <c r="GV377" s="59"/>
      <c r="GW377" s="59"/>
      <c r="GX377" s="59"/>
      <c r="GY377" s="59"/>
      <c r="HD377" s="59"/>
      <c r="HI377" s="59"/>
      <c r="IA377" s="322"/>
      <c r="IB377" s="59"/>
      <c r="IC377" s="59"/>
      <c r="ID377" s="59"/>
      <c r="IE377" s="59"/>
      <c r="IF377" s="59"/>
      <c r="IG377" s="59"/>
      <c r="IH377" s="59"/>
      <c r="II377" s="59"/>
      <c r="IJ377" s="59"/>
      <c r="IK377" s="59"/>
      <c r="IP377" s="59"/>
      <c r="IU377" s="59"/>
      <c r="JM377" s="322"/>
      <c r="JN377" s="59"/>
      <c r="JO377" s="59"/>
      <c r="JP377" s="59"/>
      <c r="JQ377" s="59"/>
      <c r="JR377" s="59"/>
      <c r="JS377" s="59"/>
      <c r="JT377" s="59"/>
      <c r="JU377" s="59"/>
      <c r="JV377" s="59"/>
      <c r="JW377" s="59"/>
      <c r="KB377" s="59"/>
      <c r="KG377" s="59"/>
      <c r="KY377" s="322"/>
      <c r="KZ377" s="59"/>
      <c r="LA377" s="59"/>
      <c r="LB377" s="59"/>
      <c r="LC377" s="59"/>
      <c r="LD377" s="59"/>
      <c r="LE377" s="59"/>
      <c r="LF377" s="59"/>
      <c r="LG377" s="59"/>
      <c r="LH377" s="59"/>
      <c r="LI377" s="59"/>
      <c r="LN377" s="59"/>
      <c r="LS377" s="59"/>
      <c r="MK377" s="322"/>
      <c r="ML377" s="59"/>
      <c r="MM377" s="59"/>
      <c r="MN377" s="59"/>
      <c r="MO377" s="59"/>
      <c r="MP377" s="59"/>
      <c r="MQ377" s="59"/>
      <c r="MR377" s="59"/>
      <c r="MS377" s="59"/>
      <c r="MT377" s="59"/>
      <c r="MU377" s="59"/>
      <c r="MZ377" s="59"/>
      <c r="NE377" s="59"/>
      <c r="NW377" s="322"/>
      <c r="NX377" s="59"/>
      <c r="NY377" s="59"/>
      <c r="NZ377" s="59"/>
      <c r="OA377" s="59"/>
      <c r="OB377" s="59"/>
      <c r="OC377" s="59"/>
      <c r="OD377" s="59"/>
      <c r="OE377" s="59"/>
      <c r="OF377" s="59"/>
      <c r="OG377" s="59"/>
      <c r="OL377" s="59"/>
      <c r="OQ377" s="59"/>
      <c r="PI377" s="322"/>
      <c r="PJ377" s="59"/>
      <c r="PK377" s="59"/>
      <c r="PL377" s="59"/>
      <c r="PM377" s="59"/>
      <c r="PN377" s="59"/>
      <c r="PO377" s="59"/>
      <c r="PP377" s="59"/>
      <c r="PQ377" s="59"/>
      <c r="PR377" s="59"/>
      <c r="PS377" s="59"/>
      <c r="PX377" s="59"/>
      <c r="QC377" s="59"/>
      <c r="QU377" s="322"/>
      <c r="QV377" s="59"/>
      <c r="QW377" s="59"/>
      <c r="QX377" s="59"/>
      <c r="QY377" s="59"/>
      <c r="QZ377" s="59"/>
      <c r="RA377" s="59"/>
      <c r="RB377" s="59"/>
      <c r="RC377" s="59"/>
      <c r="RD377" s="59"/>
      <c r="RE377" s="59"/>
      <c r="RJ377" s="59"/>
      <c r="RO377" s="59"/>
      <c r="SG377" s="322"/>
      <c r="SH377" s="59"/>
      <c r="SI377" s="59"/>
      <c r="SJ377" s="59"/>
      <c r="SK377" s="59"/>
      <c r="SL377" s="59"/>
      <c r="SM377" s="59"/>
      <c r="SN377" s="59"/>
      <c r="SO377" s="59"/>
      <c r="SP377" s="59"/>
      <c r="SQ377" s="59"/>
      <c r="SV377" s="59"/>
      <c r="TA377" s="59"/>
      <c r="TS377" s="322"/>
      <c r="TT377" s="59"/>
      <c r="TU377" s="59"/>
      <c r="TV377" s="59"/>
      <c r="TW377" s="59"/>
      <c r="TX377" s="59"/>
      <c r="TY377" s="59"/>
      <c r="TZ377" s="59"/>
      <c r="UA377" s="59"/>
      <c r="UB377" s="59"/>
      <c r="UC377" s="59"/>
      <c r="UH377" s="59"/>
      <c r="UM377" s="59"/>
      <c r="VE377" s="322"/>
      <c r="VF377" s="59"/>
      <c r="VG377" s="59"/>
      <c r="VH377" s="59"/>
      <c r="VI377" s="59"/>
      <c r="VJ377" s="59"/>
      <c r="VK377" s="59"/>
      <c r="VL377" s="59"/>
      <c r="VM377" s="59"/>
      <c r="VN377" s="59"/>
      <c r="VO377" s="59"/>
      <c r="VT377" s="59"/>
      <c r="VY377" s="59"/>
      <c r="WQ377" s="322"/>
      <c r="WR377" s="59"/>
      <c r="WS377" s="59"/>
      <c r="WT377" s="59"/>
      <c r="WU377" s="59"/>
      <c r="WV377" s="59"/>
      <c r="WW377" s="59"/>
      <c r="WX377" s="59"/>
      <c r="WY377" s="59"/>
      <c r="WZ377" s="59"/>
      <c r="XA377" s="59"/>
      <c r="XF377" s="59"/>
      <c r="XK377" s="59"/>
      <c r="YC377" s="322"/>
      <c r="YD377" s="59"/>
      <c r="YE377" s="59"/>
      <c r="YF377" s="59"/>
      <c r="YG377" s="59"/>
      <c r="YH377" s="59"/>
      <c r="YI377" s="59"/>
      <c r="YJ377" s="59"/>
      <c r="YK377" s="59"/>
      <c r="YL377" s="59"/>
      <c r="YM377" s="59"/>
      <c r="YR377" s="59"/>
      <c r="YW377" s="59"/>
      <c r="ZO377" s="322"/>
      <c r="ZP377" s="59"/>
      <c r="ZQ377" s="59"/>
      <c r="ZR377" s="59"/>
      <c r="ZS377" s="59"/>
      <c r="ZT377" s="59"/>
      <c r="ZU377" s="59"/>
      <c r="ZV377" s="59"/>
      <c r="ZW377" s="59"/>
      <c r="ZX377" s="59"/>
      <c r="ZY377" s="59"/>
      <c r="AAD377" s="59"/>
      <c r="AAI377" s="59"/>
      <c r="ABA377" s="322"/>
      <c r="ABB377" s="59"/>
      <c r="ABC377" s="59"/>
      <c r="ABD377" s="59"/>
      <c r="ABE377" s="59"/>
      <c r="ABF377" s="59"/>
      <c r="ABG377" s="59"/>
      <c r="ABH377" s="59"/>
      <c r="ABI377" s="59"/>
      <c r="ABJ377" s="59"/>
      <c r="ABK377" s="59"/>
      <c r="ABP377" s="59"/>
      <c r="ABU377" s="59"/>
      <c r="ACM377" s="322"/>
      <c r="ACN377" s="59"/>
      <c r="ACO377" s="59"/>
      <c r="ACP377" s="59"/>
      <c r="ACQ377" s="59"/>
      <c r="ACR377" s="59"/>
      <c r="ACS377" s="59"/>
      <c r="ACT377" s="59"/>
      <c r="ACU377" s="59"/>
      <c r="ACV377" s="59"/>
      <c r="ACW377" s="59"/>
      <c r="ADB377" s="59"/>
      <c r="ADG377" s="59"/>
      <c r="ADY377" s="322"/>
      <c r="ADZ377" s="59"/>
      <c r="AEA377" s="59"/>
      <c r="AEB377" s="59"/>
      <c r="AEC377" s="59"/>
      <c r="AED377" s="59"/>
      <c r="AEE377" s="59"/>
      <c r="AEF377" s="59"/>
      <c r="AEG377" s="59"/>
      <c r="AEH377" s="59"/>
      <c r="AEI377" s="59"/>
      <c r="AEN377" s="59"/>
      <c r="AES377" s="59"/>
      <c r="AFK377" s="322"/>
      <c r="AFL377" s="59"/>
      <c r="AFM377" s="59"/>
      <c r="AFN377" s="59"/>
      <c r="AFO377" s="59"/>
      <c r="AFP377" s="59"/>
      <c r="AFQ377" s="59"/>
      <c r="AFR377" s="59"/>
      <c r="AFS377" s="59"/>
      <c r="AFT377" s="59"/>
      <c r="AFU377" s="59"/>
      <c r="AFZ377" s="59"/>
      <c r="AGE377" s="59"/>
      <c r="AGW377" s="322"/>
      <c r="AGX377" s="59"/>
      <c r="AGY377" s="59"/>
      <c r="AGZ377" s="59"/>
      <c r="AHA377" s="59"/>
      <c r="AHB377" s="59"/>
      <c r="AHC377" s="59"/>
      <c r="AHD377" s="59"/>
      <c r="AHE377" s="59"/>
      <c r="AHF377" s="59"/>
      <c r="AHG377" s="59"/>
      <c r="AHL377" s="59"/>
      <c r="AHQ377" s="59"/>
      <c r="AII377" s="322"/>
      <c r="AIJ377" s="59"/>
      <c r="AIK377" s="59"/>
      <c r="AIL377" s="59"/>
      <c r="AIM377" s="59"/>
      <c r="AIN377" s="59"/>
      <c r="AIO377" s="59"/>
      <c r="AIP377" s="59"/>
      <c r="AIQ377" s="59"/>
      <c r="AIR377" s="59"/>
      <c r="AIS377" s="59"/>
      <c r="AIX377" s="59"/>
      <c r="AJC377" s="59"/>
      <c r="AJU377" s="322"/>
      <c r="AJV377" s="59"/>
      <c r="AJW377" s="59"/>
      <c r="AJX377" s="59"/>
      <c r="AJY377" s="59"/>
      <c r="AJZ377" s="59"/>
      <c r="AKA377" s="59"/>
      <c r="AKB377" s="59"/>
      <c r="AKC377" s="59"/>
      <c r="AKD377" s="59"/>
      <c r="AKE377" s="59"/>
      <c r="AKJ377" s="59"/>
      <c r="AKO377" s="59"/>
      <c r="ALG377" s="322"/>
      <c r="ALH377" s="59"/>
      <c r="ALI377" s="59"/>
      <c r="ALJ377" s="59"/>
      <c r="ALK377" s="59"/>
      <c r="ALL377" s="59"/>
      <c r="ALM377" s="59"/>
      <c r="ALN377" s="59"/>
      <c r="ALO377" s="59"/>
      <c r="ALP377" s="59"/>
      <c r="ALQ377" s="59"/>
      <c r="ALV377" s="59"/>
      <c r="AMA377" s="59"/>
      <c r="AMS377" s="322"/>
      <c r="AMT377" s="59"/>
      <c r="AMU377" s="59"/>
      <c r="AMV377" s="59"/>
      <c r="AMW377" s="59"/>
      <c r="AMX377" s="59"/>
      <c r="AMY377" s="59"/>
      <c r="AMZ377" s="59"/>
      <c r="ANA377" s="59"/>
      <c r="ANB377" s="59"/>
      <c r="ANC377" s="59"/>
      <c r="ANH377" s="59"/>
      <c r="ANM377" s="59"/>
      <c r="AOE377" s="322"/>
      <c r="AOF377" s="59"/>
      <c r="AOG377" s="59"/>
      <c r="AOH377" s="59"/>
      <c r="AOI377" s="59"/>
      <c r="AOJ377" s="59"/>
      <c r="AOK377" s="59"/>
      <c r="AOL377" s="59"/>
      <c r="AOM377" s="59"/>
      <c r="AON377" s="59"/>
      <c r="AOO377" s="59"/>
      <c r="AOT377" s="59"/>
      <c r="AOY377" s="59"/>
      <c r="APQ377" s="322"/>
      <c r="APR377" s="59"/>
      <c r="APS377" s="59"/>
      <c r="APT377" s="59"/>
      <c r="APU377" s="59"/>
      <c r="APV377" s="59"/>
      <c r="APW377" s="59"/>
      <c r="APX377" s="59"/>
      <c r="APY377" s="59"/>
      <c r="APZ377" s="59"/>
      <c r="AQA377" s="59"/>
      <c r="AQF377" s="59"/>
      <c r="AQK377" s="59"/>
      <c r="ARC377" s="322"/>
      <c r="ARD377" s="59"/>
      <c r="ARE377" s="59"/>
      <c r="ARF377" s="59"/>
      <c r="ARG377" s="59"/>
      <c r="ARH377" s="59"/>
      <c r="ARI377" s="59"/>
      <c r="ARJ377" s="59"/>
      <c r="ARK377" s="59"/>
      <c r="ARL377" s="59"/>
      <c r="ARM377" s="59"/>
      <c r="ARR377" s="59"/>
      <c r="ARW377" s="59"/>
      <c r="ASO377" s="322"/>
      <c r="ASP377" s="59"/>
      <c r="ASQ377" s="59"/>
      <c r="ASR377" s="59"/>
      <c r="ASS377" s="59"/>
      <c r="AST377" s="59"/>
      <c r="ASU377" s="59"/>
      <c r="ASV377" s="59"/>
      <c r="ASW377" s="59"/>
      <c r="ASX377" s="59"/>
      <c r="ASY377" s="59"/>
      <c r="ATD377" s="59"/>
      <c r="ATI377" s="59"/>
      <c r="AUA377" s="322"/>
      <c r="AUB377" s="59"/>
      <c r="AUC377" s="59"/>
      <c r="AUD377" s="59"/>
      <c r="AUE377" s="59"/>
      <c r="AUF377" s="59"/>
      <c r="AUG377" s="59"/>
      <c r="AUH377" s="59"/>
      <c r="AUI377" s="59"/>
      <c r="AUJ377" s="59"/>
      <c r="AUK377" s="59"/>
      <c r="AUP377" s="59"/>
      <c r="AUU377" s="59"/>
      <c r="AVM377" s="322"/>
      <c r="AVN377" s="59"/>
      <c r="AVO377" s="59"/>
      <c r="AVP377" s="59"/>
      <c r="AVQ377" s="59"/>
      <c r="AVR377" s="59"/>
      <c r="AVS377" s="59"/>
      <c r="AVT377" s="59"/>
      <c r="AVU377" s="59"/>
      <c r="AVV377" s="59"/>
      <c r="AVW377" s="59"/>
      <c r="AWB377" s="59"/>
      <c r="AWG377" s="59"/>
      <c r="AWY377" s="322"/>
      <c r="AWZ377" s="59"/>
      <c r="AXA377" s="59"/>
      <c r="AXB377" s="59"/>
      <c r="AXC377" s="59"/>
      <c r="AXD377" s="59"/>
      <c r="AXE377" s="59"/>
      <c r="AXF377" s="59"/>
      <c r="AXG377" s="59"/>
      <c r="AXH377" s="59"/>
      <c r="AXI377" s="59"/>
      <c r="AXN377" s="59"/>
      <c r="AXS377" s="59"/>
      <c r="AYK377" s="322"/>
      <c r="AYL377" s="59"/>
      <c r="AYM377" s="59"/>
      <c r="AYN377" s="59"/>
      <c r="AYO377" s="59"/>
      <c r="AYP377" s="59"/>
      <c r="AYQ377" s="59"/>
      <c r="AYR377" s="59"/>
      <c r="AYS377" s="59"/>
      <c r="AYT377" s="59"/>
      <c r="AYU377" s="59"/>
      <c r="AYZ377" s="59"/>
      <c r="AZE377" s="59"/>
      <c r="AZW377" s="322"/>
      <c r="AZX377" s="59"/>
      <c r="AZY377" s="59"/>
      <c r="AZZ377" s="59"/>
      <c r="BAA377" s="59"/>
      <c r="BAB377" s="59"/>
      <c r="BAC377" s="59"/>
      <c r="BAD377" s="59"/>
      <c r="BAE377" s="59"/>
      <c r="BAF377" s="59"/>
      <c r="BAG377" s="59"/>
      <c r="BAL377" s="59"/>
      <c r="BAQ377" s="59"/>
      <c r="BBI377" s="322"/>
      <c r="BBJ377" s="59"/>
      <c r="BBK377" s="59"/>
      <c r="BBL377" s="59"/>
      <c r="BBM377" s="59"/>
      <c r="BBN377" s="59"/>
      <c r="BBO377" s="59"/>
      <c r="BBP377" s="59"/>
      <c r="BBQ377" s="59"/>
      <c r="BBR377" s="59"/>
      <c r="BBS377" s="59"/>
      <c r="BBX377" s="59"/>
      <c r="BCC377" s="59"/>
      <c r="BCU377" s="322"/>
      <c r="BCV377" s="59"/>
      <c r="BCW377" s="59"/>
      <c r="BCX377" s="59"/>
      <c r="BCY377" s="59"/>
      <c r="BCZ377" s="59"/>
      <c r="BDA377" s="59"/>
      <c r="BDB377" s="59"/>
      <c r="BDC377" s="59"/>
      <c r="BDD377" s="59"/>
      <c r="BDE377" s="59"/>
      <c r="BDJ377" s="59"/>
      <c r="BDO377" s="59"/>
      <c r="BEG377" s="322"/>
      <c r="BEH377" s="59"/>
      <c r="BEI377" s="59"/>
      <c r="BEJ377" s="59"/>
      <c r="BEK377" s="59"/>
      <c r="BEL377" s="59"/>
      <c r="BEM377" s="59"/>
      <c r="BEN377" s="59"/>
      <c r="BEO377" s="59"/>
      <c r="BEP377" s="59"/>
      <c r="BEQ377" s="59"/>
      <c r="BEV377" s="59"/>
      <c r="BFA377" s="59"/>
      <c r="BFS377" s="322"/>
      <c r="BFT377" s="59"/>
      <c r="BFU377" s="59"/>
      <c r="BFV377" s="59"/>
      <c r="BFW377" s="59"/>
      <c r="BFX377" s="59"/>
      <c r="BFY377" s="59"/>
      <c r="BFZ377" s="59"/>
      <c r="BGA377" s="59"/>
      <c r="BGB377" s="59"/>
      <c r="BGC377" s="59"/>
      <c r="BGH377" s="59"/>
      <c r="BGM377" s="59"/>
      <c r="BHE377" s="322"/>
      <c r="BHF377" s="59"/>
      <c r="BHG377" s="59"/>
      <c r="BHH377" s="59"/>
      <c r="BHI377" s="59"/>
      <c r="BHJ377" s="59"/>
      <c r="BHK377" s="59"/>
      <c r="BHL377" s="59"/>
      <c r="BHM377" s="59"/>
      <c r="BHN377" s="59"/>
      <c r="BHO377" s="59"/>
      <c r="BHT377" s="59"/>
      <c r="BHY377" s="59"/>
      <c r="BIQ377" s="322"/>
      <c r="BIR377" s="59"/>
      <c r="BIS377" s="59"/>
      <c r="BIT377" s="59"/>
      <c r="BIU377" s="59"/>
      <c r="BIV377" s="59"/>
      <c r="BIW377" s="59"/>
      <c r="BIX377" s="59"/>
      <c r="BIY377" s="59"/>
      <c r="BIZ377" s="59"/>
      <c r="BJA377" s="59"/>
      <c r="BJF377" s="59"/>
      <c r="BJK377" s="59"/>
      <c r="BKC377" s="322"/>
      <c r="BKD377" s="59"/>
      <c r="BKE377" s="59"/>
      <c r="BKF377" s="59"/>
      <c r="BKG377" s="59"/>
      <c r="BKH377" s="59"/>
      <c r="BKI377" s="59"/>
      <c r="BKJ377" s="59"/>
      <c r="BKK377" s="59"/>
      <c r="BKL377" s="59"/>
      <c r="BKM377" s="59"/>
      <c r="BKR377" s="59"/>
      <c r="BKW377" s="59"/>
      <c r="BLO377" s="322"/>
      <c r="BLP377" s="59"/>
      <c r="BLQ377" s="59"/>
      <c r="BLR377" s="59"/>
      <c r="BLS377" s="59"/>
      <c r="BLT377" s="59"/>
      <c r="BLU377" s="59"/>
      <c r="BLV377" s="59"/>
      <c r="BLW377" s="59"/>
      <c r="BLX377" s="59"/>
      <c r="BLY377" s="59"/>
      <c r="BMD377" s="59"/>
      <c r="BMI377" s="59"/>
      <c r="BNA377" s="322"/>
      <c r="BNB377" s="59"/>
      <c r="BNC377" s="59"/>
      <c r="BND377" s="59"/>
      <c r="BNE377" s="59"/>
      <c r="BNF377" s="59"/>
      <c r="BNG377" s="59"/>
      <c r="BNH377" s="59"/>
      <c r="BNI377" s="59"/>
      <c r="BNJ377" s="59"/>
      <c r="BNK377" s="59"/>
      <c r="BNP377" s="59"/>
      <c r="BNU377" s="59"/>
      <c r="BOM377" s="322"/>
      <c r="BON377" s="59"/>
      <c r="BOO377" s="59"/>
      <c r="BOP377" s="59"/>
      <c r="BOQ377" s="59"/>
      <c r="BOR377" s="59"/>
      <c r="BOS377" s="59"/>
      <c r="BOT377" s="59"/>
      <c r="BOU377" s="59"/>
      <c r="BOV377" s="59"/>
      <c r="BOW377" s="59"/>
      <c r="BPB377" s="59"/>
      <c r="BPG377" s="59"/>
      <c r="BPY377" s="322"/>
      <c r="BPZ377" s="59"/>
      <c r="BQA377" s="59"/>
      <c r="BQB377" s="59"/>
      <c r="BQC377" s="59"/>
      <c r="BQD377" s="59"/>
      <c r="BQE377" s="59"/>
      <c r="BQF377" s="59"/>
      <c r="BQG377" s="59"/>
      <c r="BQH377" s="59"/>
      <c r="BQI377" s="59"/>
      <c r="BQN377" s="59"/>
      <c r="BQS377" s="59"/>
      <c r="BRK377" s="322"/>
      <c r="BRL377" s="59"/>
      <c r="BRM377" s="59"/>
      <c r="BRN377" s="59"/>
      <c r="BRO377" s="59"/>
      <c r="BRP377" s="59"/>
      <c r="BRQ377" s="59"/>
      <c r="BRR377" s="59"/>
      <c r="BRS377" s="59"/>
      <c r="BRT377" s="59"/>
      <c r="BRU377" s="59"/>
      <c r="BRZ377" s="59"/>
      <c r="BSE377" s="59"/>
      <c r="BSW377" s="322"/>
      <c r="BSX377" s="59"/>
      <c r="BSY377" s="59"/>
      <c r="BSZ377" s="59"/>
      <c r="BTA377" s="59"/>
      <c r="BTB377" s="59"/>
      <c r="BTC377" s="59"/>
      <c r="BTD377" s="59"/>
      <c r="BTE377" s="59"/>
      <c r="BTF377" s="59"/>
      <c r="BTG377" s="59"/>
      <c r="BTL377" s="59"/>
      <c r="BTQ377" s="59"/>
      <c r="BUI377" s="322"/>
      <c r="BUJ377" s="59"/>
      <c r="BUK377" s="59"/>
      <c r="BUL377" s="59"/>
      <c r="BUM377" s="59"/>
      <c r="BUN377" s="59"/>
      <c r="BUO377" s="59"/>
      <c r="BUP377" s="59"/>
      <c r="BUQ377" s="59"/>
      <c r="BUR377" s="59"/>
      <c r="BUS377" s="59"/>
      <c r="BUX377" s="59"/>
      <c r="BVC377" s="59"/>
      <c r="BVU377" s="322"/>
      <c r="BVV377" s="59"/>
      <c r="BVW377" s="59"/>
      <c r="BVX377" s="59"/>
      <c r="BVY377" s="59"/>
      <c r="BVZ377" s="59"/>
      <c r="BWA377" s="59"/>
      <c r="BWB377" s="59"/>
      <c r="BWC377" s="59"/>
      <c r="BWD377" s="59"/>
      <c r="BWE377" s="59"/>
      <c r="BWJ377" s="59"/>
      <c r="BWO377" s="59"/>
      <c r="BXG377" s="322"/>
      <c r="BXH377" s="59"/>
      <c r="BXI377" s="59"/>
      <c r="BXJ377" s="59"/>
      <c r="BXK377" s="59"/>
      <c r="BXL377" s="59"/>
      <c r="BXM377" s="59"/>
      <c r="BXN377" s="59"/>
      <c r="BXO377" s="59"/>
      <c r="BXP377" s="59"/>
      <c r="BXQ377" s="59"/>
      <c r="BXV377" s="59"/>
      <c r="BYA377" s="59"/>
      <c r="BYS377" s="322"/>
      <c r="BYT377" s="59"/>
      <c r="BYU377" s="59"/>
      <c r="BYV377" s="59"/>
      <c r="BYW377" s="59"/>
      <c r="BYX377" s="59"/>
      <c r="BYY377" s="59"/>
      <c r="BYZ377" s="59"/>
      <c r="BZA377" s="59"/>
      <c r="BZB377" s="59"/>
      <c r="BZC377" s="59"/>
      <c r="BZH377" s="59"/>
      <c r="BZM377" s="59"/>
      <c r="CAE377" s="322"/>
      <c r="CAF377" s="59"/>
      <c r="CAG377" s="59"/>
      <c r="CAH377" s="59"/>
      <c r="CAI377" s="59"/>
      <c r="CAJ377" s="59"/>
      <c r="CAK377" s="59"/>
      <c r="CAL377" s="59"/>
      <c r="CAM377" s="59"/>
      <c r="CAN377" s="59"/>
      <c r="CAO377" s="59"/>
      <c r="CAT377" s="59"/>
      <c r="CAY377" s="59"/>
      <c r="CBQ377" s="322"/>
      <c r="CBR377" s="59"/>
      <c r="CBS377" s="59"/>
      <c r="CBT377" s="59"/>
      <c r="CBU377" s="59"/>
      <c r="CBV377" s="59"/>
      <c r="CBW377" s="59"/>
      <c r="CBX377" s="59"/>
      <c r="CBY377" s="59"/>
      <c r="CBZ377" s="59"/>
      <c r="CCA377" s="59"/>
      <c r="CCF377" s="59"/>
      <c r="CCK377" s="59"/>
      <c r="CDC377" s="322"/>
      <c r="CDD377" s="59"/>
      <c r="CDE377" s="59"/>
      <c r="CDF377" s="59"/>
      <c r="CDG377" s="59"/>
      <c r="CDH377" s="59"/>
      <c r="CDI377" s="59"/>
      <c r="CDJ377" s="59"/>
      <c r="CDK377" s="59"/>
      <c r="CDL377" s="59"/>
      <c r="CDM377" s="59"/>
      <c r="CDR377" s="59"/>
      <c r="CDW377" s="59"/>
      <c r="CEO377" s="322"/>
      <c r="CEP377" s="59"/>
      <c r="CEQ377" s="59"/>
      <c r="CER377" s="59"/>
      <c r="CES377" s="59"/>
      <c r="CET377" s="59"/>
      <c r="CEU377" s="59"/>
      <c r="CEV377" s="59"/>
      <c r="CEW377" s="59"/>
      <c r="CEX377" s="59"/>
      <c r="CEY377" s="59"/>
      <c r="CFD377" s="59"/>
      <c r="CFI377" s="59"/>
      <c r="CGA377" s="322"/>
      <c r="CGB377" s="59"/>
      <c r="CGC377" s="59"/>
      <c r="CGD377" s="59"/>
      <c r="CGE377" s="59"/>
      <c r="CGF377" s="59"/>
      <c r="CGG377" s="59"/>
      <c r="CGH377" s="59"/>
      <c r="CGI377" s="59"/>
      <c r="CGJ377" s="59"/>
      <c r="CGK377" s="59"/>
      <c r="CGP377" s="59"/>
      <c r="CGU377" s="59"/>
      <c r="CHM377" s="322"/>
      <c r="CHN377" s="59"/>
      <c r="CHO377" s="59"/>
      <c r="CHP377" s="59"/>
      <c r="CHQ377" s="59"/>
      <c r="CHR377" s="59"/>
      <c r="CHS377" s="59"/>
      <c r="CHT377" s="59"/>
      <c r="CHU377" s="59"/>
      <c r="CHV377" s="59"/>
      <c r="CHW377" s="59"/>
      <c r="CIB377" s="59"/>
      <c r="CIG377" s="59"/>
      <c r="CIY377" s="322"/>
      <c r="CIZ377" s="59"/>
      <c r="CJA377" s="59"/>
      <c r="CJB377" s="59"/>
      <c r="CJC377" s="59"/>
      <c r="CJD377" s="59"/>
      <c r="CJE377" s="59"/>
      <c r="CJF377" s="59"/>
      <c r="CJG377" s="59"/>
      <c r="CJH377" s="59"/>
      <c r="CJI377" s="59"/>
      <c r="CJN377" s="59"/>
      <c r="CJS377" s="59"/>
      <c r="CKK377" s="322"/>
      <c r="CKL377" s="59"/>
      <c r="CKM377" s="59"/>
      <c r="CKN377" s="59"/>
      <c r="CKO377" s="59"/>
      <c r="CKP377" s="59"/>
      <c r="CKQ377" s="59"/>
      <c r="CKR377" s="59"/>
      <c r="CKS377" s="59"/>
      <c r="CKT377" s="59"/>
      <c r="CKU377" s="59"/>
      <c r="CKZ377" s="59"/>
      <c r="CLE377" s="59"/>
      <c r="CLW377" s="322"/>
      <c r="CLX377" s="59"/>
      <c r="CLY377" s="59"/>
      <c r="CLZ377" s="59"/>
      <c r="CMA377" s="59"/>
      <c r="CMB377" s="59"/>
      <c r="CMC377" s="59"/>
      <c r="CMD377" s="59"/>
      <c r="CME377" s="59"/>
      <c r="CMF377" s="59"/>
      <c r="CMG377" s="59"/>
      <c r="CML377" s="59"/>
      <c r="CMQ377" s="59"/>
      <c r="CNI377" s="322"/>
      <c r="CNJ377" s="59"/>
      <c r="CNK377" s="59"/>
      <c r="CNL377" s="59"/>
      <c r="CNM377" s="59"/>
      <c r="CNN377" s="59"/>
      <c r="CNO377" s="59"/>
      <c r="CNP377" s="59"/>
      <c r="CNQ377" s="59"/>
      <c r="CNR377" s="59"/>
      <c r="CNS377" s="59"/>
      <c r="CNX377" s="59"/>
      <c r="COC377" s="59"/>
      <c r="COU377" s="322"/>
      <c r="COV377" s="59"/>
      <c r="COW377" s="59"/>
      <c r="COX377" s="59"/>
      <c r="COY377" s="59"/>
      <c r="COZ377" s="59"/>
      <c r="CPA377" s="59"/>
      <c r="CPB377" s="59"/>
      <c r="CPC377" s="59"/>
      <c r="CPD377" s="59"/>
      <c r="CPE377" s="59"/>
      <c r="CPJ377" s="59"/>
      <c r="CPO377" s="59"/>
      <c r="CQG377" s="322"/>
      <c r="CQH377" s="59"/>
      <c r="CQI377" s="59"/>
      <c r="CQJ377" s="59"/>
      <c r="CQK377" s="59"/>
      <c r="CQL377" s="59"/>
      <c r="CQM377" s="59"/>
      <c r="CQN377" s="59"/>
      <c r="CQO377" s="59"/>
      <c r="CQP377" s="59"/>
      <c r="CQQ377" s="59"/>
      <c r="CQV377" s="59"/>
      <c r="CRA377" s="59"/>
      <c r="CRS377" s="322"/>
      <c r="CRT377" s="59"/>
      <c r="CRU377" s="59"/>
      <c r="CRV377" s="59"/>
      <c r="CRW377" s="59"/>
      <c r="CRX377" s="59"/>
      <c r="CRY377" s="59"/>
      <c r="CRZ377" s="59"/>
      <c r="CSA377" s="59"/>
      <c r="CSB377" s="59"/>
      <c r="CSC377" s="59"/>
      <c r="CSH377" s="59"/>
      <c r="CSM377" s="59"/>
      <c r="CTE377" s="322"/>
      <c r="CTF377" s="59"/>
      <c r="CTG377" s="59"/>
      <c r="CTH377" s="59"/>
      <c r="CTI377" s="59"/>
      <c r="CTJ377" s="59"/>
      <c r="CTK377" s="59"/>
      <c r="CTL377" s="59"/>
      <c r="CTM377" s="59"/>
      <c r="CTN377" s="59"/>
      <c r="CTO377" s="59"/>
      <c r="CTT377" s="59"/>
      <c r="CTY377" s="59"/>
      <c r="CUQ377" s="322"/>
      <c r="CUR377" s="59"/>
      <c r="CUS377" s="59"/>
      <c r="CUT377" s="59"/>
      <c r="CUU377" s="59"/>
      <c r="CUV377" s="59"/>
      <c r="CUW377" s="59"/>
      <c r="CUX377" s="59"/>
      <c r="CUY377" s="59"/>
      <c r="CUZ377" s="59"/>
      <c r="CVA377" s="59"/>
      <c r="CVF377" s="59"/>
      <c r="CVK377" s="59"/>
      <c r="CWC377" s="322"/>
      <c r="CWD377" s="59"/>
      <c r="CWE377" s="59"/>
      <c r="CWF377" s="59"/>
      <c r="CWG377" s="59"/>
      <c r="CWH377" s="59"/>
      <c r="CWI377" s="59"/>
      <c r="CWJ377" s="59"/>
      <c r="CWK377" s="59"/>
      <c r="CWL377" s="59"/>
      <c r="CWM377" s="59"/>
      <c r="CWR377" s="59"/>
      <c r="CWW377" s="59"/>
      <c r="CXO377" s="322"/>
      <c r="CXP377" s="59"/>
      <c r="CXQ377" s="59"/>
      <c r="CXR377" s="59"/>
      <c r="CXS377" s="59"/>
      <c r="CXT377" s="59"/>
      <c r="CXU377" s="59"/>
      <c r="CXV377" s="59"/>
      <c r="CXW377" s="59"/>
      <c r="CXX377" s="59"/>
      <c r="CXY377" s="59"/>
      <c r="CYD377" s="59"/>
      <c r="CYI377" s="59"/>
      <c r="CZA377" s="322"/>
      <c r="CZB377" s="59"/>
      <c r="CZC377" s="59"/>
      <c r="CZD377" s="59"/>
      <c r="CZE377" s="59"/>
      <c r="CZF377" s="59"/>
      <c r="CZG377" s="59"/>
      <c r="CZH377" s="59"/>
      <c r="CZI377" s="59"/>
      <c r="CZJ377" s="59"/>
      <c r="CZK377" s="59"/>
      <c r="CZP377" s="59"/>
      <c r="CZU377" s="59"/>
      <c r="DAM377" s="322"/>
      <c r="DAN377" s="59"/>
      <c r="DAO377" s="59"/>
      <c r="DAP377" s="59"/>
      <c r="DAQ377" s="59"/>
      <c r="DAR377" s="59"/>
      <c r="DAS377" s="59"/>
      <c r="DAT377" s="59"/>
      <c r="DAU377" s="59"/>
      <c r="DAV377" s="59"/>
      <c r="DAW377" s="59"/>
      <c r="DBB377" s="59"/>
      <c r="DBG377" s="59"/>
      <c r="DBY377" s="322"/>
      <c r="DBZ377" s="59"/>
      <c r="DCA377" s="59"/>
      <c r="DCB377" s="59"/>
      <c r="DCC377" s="59"/>
      <c r="DCD377" s="59"/>
      <c r="DCE377" s="59"/>
      <c r="DCF377" s="59"/>
      <c r="DCG377" s="59"/>
      <c r="DCH377" s="59"/>
      <c r="DCI377" s="59"/>
      <c r="DCN377" s="59"/>
      <c r="DCS377" s="59"/>
      <c r="DDK377" s="322"/>
      <c r="DDL377" s="59"/>
      <c r="DDM377" s="59"/>
      <c r="DDN377" s="59"/>
      <c r="DDO377" s="59"/>
      <c r="DDP377" s="59"/>
      <c r="DDQ377" s="59"/>
      <c r="DDR377" s="59"/>
      <c r="DDS377" s="59"/>
      <c r="DDT377" s="59"/>
      <c r="DDU377" s="59"/>
      <c r="DDZ377" s="59"/>
      <c r="DEE377" s="59"/>
      <c r="DEW377" s="322"/>
      <c r="DEX377" s="59"/>
      <c r="DEY377" s="59"/>
      <c r="DEZ377" s="59"/>
      <c r="DFA377" s="59"/>
      <c r="DFB377" s="59"/>
      <c r="DFC377" s="59"/>
      <c r="DFD377" s="59"/>
      <c r="DFE377" s="59"/>
      <c r="DFF377" s="59"/>
      <c r="DFG377" s="59"/>
      <c r="DFL377" s="59"/>
      <c r="DFQ377" s="59"/>
      <c r="DGI377" s="322"/>
      <c r="DGJ377" s="59"/>
      <c r="DGK377" s="59"/>
      <c r="DGL377" s="59"/>
      <c r="DGM377" s="59"/>
      <c r="DGN377" s="59"/>
      <c r="DGO377" s="59"/>
      <c r="DGP377" s="59"/>
      <c r="DGQ377" s="59"/>
      <c r="DGR377" s="59"/>
      <c r="DGS377" s="59"/>
      <c r="DGX377" s="59"/>
      <c r="DHC377" s="59"/>
      <c r="DHU377" s="322"/>
      <c r="DHV377" s="59"/>
      <c r="DHW377" s="59"/>
      <c r="DHX377" s="59"/>
      <c r="DHY377" s="59"/>
      <c r="DHZ377" s="59"/>
      <c r="DIA377" s="59"/>
      <c r="DIB377" s="59"/>
      <c r="DIC377" s="59"/>
      <c r="DID377" s="59"/>
      <c r="DIE377" s="59"/>
      <c r="DIJ377" s="59"/>
      <c r="DIO377" s="59"/>
      <c r="DJG377" s="322"/>
      <c r="DJH377" s="59"/>
      <c r="DJI377" s="59"/>
      <c r="DJJ377" s="59"/>
      <c r="DJK377" s="59"/>
      <c r="DJL377" s="59"/>
      <c r="DJM377" s="59"/>
      <c r="DJN377" s="59"/>
      <c r="DJO377" s="59"/>
      <c r="DJP377" s="59"/>
      <c r="DJQ377" s="59"/>
      <c r="DJV377" s="59"/>
      <c r="DKA377" s="59"/>
      <c r="DKS377" s="322"/>
      <c r="DKT377" s="59"/>
      <c r="DKU377" s="59"/>
      <c r="DKV377" s="59"/>
      <c r="DKW377" s="59"/>
      <c r="DKX377" s="59"/>
      <c r="DKY377" s="59"/>
      <c r="DKZ377" s="59"/>
      <c r="DLA377" s="59"/>
      <c r="DLB377" s="59"/>
      <c r="DLC377" s="59"/>
      <c r="DLH377" s="59"/>
      <c r="DLM377" s="59"/>
      <c r="DME377" s="322"/>
      <c r="DMF377" s="59"/>
      <c r="DMG377" s="59"/>
      <c r="DMH377" s="59"/>
      <c r="DMI377" s="59"/>
      <c r="DMJ377" s="59"/>
      <c r="DMK377" s="59"/>
      <c r="DML377" s="59"/>
      <c r="DMM377" s="59"/>
      <c r="DMN377" s="59"/>
      <c r="DMO377" s="59"/>
      <c r="DMT377" s="59"/>
      <c r="DMY377" s="59"/>
      <c r="DNQ377" s="322"/>
      <c r="DNR377" s="59"/>
      <c r="DNS377" s="59"/>
      <c r="DNT377" s="59"/>
      <c r="DNU377" s="59"/>
      <c r="DNV377" s="59"/>
      <c r="DNW377" s="59"/>
      <c r="DNX377" s="59"/>
      <c r="DNY377" s="59"/>
      <c r="DNZ377" s="59"/>
      <c r="DOA377" s="59"/>
      <c r="DOF377" s="59"/>
      <c r="DOK377" s="59"/>
      <c r="DPC377" s="322"/>
      <c r="DPD377" s="59"/>
      <c r="DPE377" s="59"/>
      <c r="DPF377" s="59"/>
      <c r="DPG377" s="59"/>
      <c r="DPH377" s="59"/>
      <c r="DPI377" s="59"/>
      <c r="DPJ377" s="59"/>
      <c r="DPK377" s="59"/>
      <c r="DPL377" s="59"/>
      <c r="DPM377" s="59"/>
      <c r="DPR377" s="59"/>
      <c r="DPW377" s="59"/>
      <c r="DQO377" s="322"/>
      <c r="DQP377" s="59"/>
      <c r="DQQ377" s="59"/>
      <c r="DQR377" s="59"/>
      <c r="DQS377" s="59"/>
      <c r="DQT377" s="59"/>
      <c r="DQU377" s="59"/>
      <c r="DQV377" s="59"/>
      <c r="DQW377" s="59"/>
      <c r="DQX377" s="59"/>
      <c r="DQY377" s="59"/>
      <c r="DRD377" s="59"/>
      <c r="DRI377" s="59"/>
      <c r="DSA377" s="322"/>
      <c r="DSB377" s="59"/>
      <c r="DSC377" s="59"/>
      <c r="DSD377" s="59"/>
      <c r="DSE377" s="59"/>
      <c r="DSF377" s="59"/>
      <c r="DSG377" s="59"/>
      <c r="DSH377" s="59"/>
      <c r="DSI377" s="59"/>
      <c r="DSJ377" s="59"/>
      <c r="DSK377" s="59"/>
      <c r="DSP377" s="59"/>
      <c r="DSU377" s="59"/>
      <c r="DTM377" s="322"/>
      <c r="DTN377" s="59"/>
      <c r="DTO377" s="59"/>
      <c r="DTP377" s="59"/>
      <c r="DTQ377" s="59"/>
      <c r="DTR377" s="59"/>
      <c r="DTS377" s="59"/>
      <c r="DTT377" s="59"/>
      <c r="DTU377" s="59"/>
      <c r="DTV377" s="59"/>
      <c r="DTW377" s="59"/>
      <c r="DUB377" s="59"/>
      <c r="DUG377" s="59"/>
      <c r="DUY377" s="322"/>
      <c r="DUZ377" s="59"/>
      <c r="DVA377" s="59"/>
      <c r="DVB377" s="59"/>
      <c r="DVC377" s="59"/>
      <c r="DVD377" s="59"/>
      <c r="DVE377" s="59"/>
      <c r="DVF377" s="59"/>
      <c r="DVG377" s="59"/>
      <c r="DVH377" s="59"/>
      <c r="DVI377" s="59"/>
      <c r="DVN377" s="59"/>
      <c r="DVS377" s="59"/>
      <c r="DWK377" s="322"/>
      <c r="DWL377" s="59"/>
      <c r="DWM377" s="59"/>
      <c r="DWN377" s="59"/>
      <c r="DWO377" s="59"/>
      <c r="DWP377" s="59"/>
      <c r="DWQ377" s="59"/>
      <c r="DWR377" s="59"/>
      <c r="DWS377" s="59"/>
      <c r="DWT377" s="59"/>
      <c r="DWU377" s="59"/>
      <c r="DWZ377" s="59"/>
      <c r="DXE377" s="59"/>
      <c r="DXW377" s="322"/>
      <c r="DXX377" s="59"/>
      <c r="DXY377" s="59"/>
      <c r="DXZ377" s="59"/>
      <c r="DYA377" s="59"/>
      <c r="DYB377" s="59"/>
      <c r="DYC377" s="59"/>
      <c r="DYD377" s="59"/>
      <c r="DYE377" s="59"/>
      <c r="DYF377" s="59"/>
      <c r="DYG377" s="59"/>
      <c r="DYL377" s="59"/>
      <c r="DYQ377" s="59"/>
      <c r="DZI377" s="322"/>
      <c r="DZJ377" s="59"/>
      <c r="DZK377" s="59"/>
      <c r="DZL377" s="59"/>
      <c r="DZM377" s="59"/>
      <c r="DZN377" s="59"/>
      <c r="DZO377" s="59"/>
      <c r="DZP377" s="59"/>
      <c r="DZQ377" s="59"/>
      <c r="DZR377" s="59"/>
      <c r="DZS377" s="59"/>
      <c r="DZX377" s="59"/>
      <c r="EAC377" s="59"/>
      <c r="EAU377" s="322"/>
      <c r="EAV377" s="59"/>
      <c r="EAW377" s="59"/>
      <c r="EAX377" s="59"/>
      <c r="EAY377" s="59"/>
      <c r="EAZ377" s="59"/>
      <c r="EBA377" s="59"/>
      <c r="EBB377" s="59"/>
      <c r="EBC377" s="59"/>
      <c r="EBD377" s="59"/>
      <c r="EBE377" s="59"/>
      <c r="EBJ377" s="59"/>
      <c r="EBO377" s="59"/>
      <c r="ECG377" s="322"/>
      <c r="ECH377" s="59"/>
      <c r="ECI377" s="59"/>
      <c r="ECJ377" s="59"/>
      <c r="ECK377" s="59"/>
      <c r="ECL377" s="59"/>
      <c r="ECM377" s="59"/>
      <c r="ECN377" s="59"/>
      <c r="ECO377" s="59"/>
      <c r="ECP377" s="59"/>
      <c r="ECQ377" s="59"/>
      <c r="ECV377" s="59"/>
      <c r="EDA377" s="59"/>
      <c r="EDS377" s="322"/>
      <c r="EDT377" s="59"/>
      <c r="EDU377" s="59"/>
      <c r="EDV377" s="59"/>
      <c r="EDW377" s="59"/>
      <c r="EDX377" s="59"/>
      <c r="EDY377" s="59"/>
      <c r="EDZ377" s="59"/>
      <c r="EEA377" s="59"/>
      <c r="EEB377" s="59"/>
      <c r="EEC377" s="59"/>
      <c r="EEH377" s="59"/>
      <c r="EEM377" s="59"/>
      <c r="EFE377" s="322"/>
      <c r="EFF377" s="59"/>
      <c r="EFG377" s="59"/>
      <c r="EFH377" s="59"/>
      <c r="EFI377" s="59"/>
      <c r="EFJ377" s="59"/>
      <c r="EFK377" s="59"/>
      <c r="EFL377" s="59"/>
      <c r="EFM377" s="59"/>
      <c r="EFN377" s="59"/>
      <c r="EFO377" s="59"/>
      <c r="EFT377" s="59"/>
      <c r="EFY377" s="59"/>
      <c r="EGQ377" s="322"/>
      <c r="EGR377" s="59"/>
      <c r="EGS377" s="59"/>
      <c r="EGT377" s="59"/>
      <c r="EGU377" s="59"/>
      <c r="EGV377" s="59"/>
      <c r="EGW377" s="59"/>
      <c r="EGX377" s="59"/>
      <c r="EGY377" s="59"/>
      <c r="EGZ377" s="59"/>
      <c r="EHA377" s="59"/>
      <c r="EHF377" s="59"/>
      <c r="EHK377" s="59"/>
      <c r="EIC377" s="322"/>
      <c r="EID377" s="59"/>
      <c r="EIE377" s="59"/>
      <c r="EIF377" s="59"/>
      <c r="EIG377" s="59"/>
      <c r="EIH377" s="59"/>
      <c r="EII377" s="59"/>
      <c r="EIJ377" s="59"/>
      <c r="EIK377" s="59"/>
      <c r="EIL377" s="59"/>
      <c r="EIM377" s="59"/>
      <c r="EIR377" s="59"/>
      <c r="EIW377" s="59"/>
      <c r="EJO377" s="322"/>
      <c r="EJP377" s="59"/>
      <c r="EJQ377" s="59"/>
      <c r="EJR377" s="59"/>
      <c r="EJS377" s="59"/>
      <c r="EJT377" s="59"/>
      <c r="EJU377" s="59"/>
      <c r="EJV377" s="59"/>
      <c r="EJW377" s="59"/>
      <c r="EJX377" s="59"/>
      <c r="EJY377" s="59"/>
      <c r="EKD377" s="59"/>
      <c r="EKI377" s="59"/>
      <c r="ELA377" s="322"/>
      <c r="ELB377" s="59"/>
      <c r="ELC377" s="59"/>
      <c r="ELD377" s="59"/>
      <c r="ELE377" s="59"/>
      <c r="ELF377" s="59"/>
      <c r="ELG377" s="59"/>
      <c r="ELH377" s="59"/>
      <c r="ELI377" s="59"/>
      <c r="ELJ377" s="59"/>
      <c r="ELK377" s="59"/>
      <c r="ELP377" s="59"/>
      <c r="ELU377" s="59"/>
      <c r="EMM377" s="322"/>
      <c r="EMN377" s="59"/>
      <c r="EMO377" s="59"/>
      <c r="EMP377" s="59"/>
      <c r="EMQ377" s="59"/>
      <c r="EMR377" s="59"/>
      <c r="EMS377" s="59"/>
      <c r="EMT377" s="59"/>
      <c r="EMU377" s="59"/>
      <c r="EMV377" s="59"/>
      <c r="EMW377" s="59"/>
      <c r="ENB377" s="59"/>
      <c r="ENG377" s="59"/>
      <c r="ENY377" s="322"/>
      <c r="ENZ377" s="59"/>
      <c r="EOA377" s="59"/>
      <c r="EOB377" s="59"/>
      <c r="EOC377" s="59"/>
      <c r="EOD377" s="59"/>
      <c r="EOE377" s="59"/>
      <c r="EOF377" s="59"/>
      <c r="EOG377" s="59"/>
      <c r="EOH377" s="59"/>
      <c r="EOI377" s="59"/>
      <c r="EON377" s="59"/>
      <c r="EOS377" s="59"/>
      <c r="EPK377" s="322"/>
      <c r="EPL377" s="59"/>
      <c r="EPM377" s="59"/>
      <c r="EPN377" s="59"/>
      <c r="EPO377" s="59"/>
      <c r="EPP377" s="59"/>
      <c r="EPQ377" s="59"/>
      <c r="EPR377" s="59"/>
      <c r="EPS377" s="59"/>
      <c r="EPT377" s="59"/>
      <c r="EPU377" s="59"/>
      <c r="EPZ377" s="59"/>
      <c r="EQE377" s="59"/>
      <c r="EQW377" s="322"/>
      <c r="EQX377" s="59"/>
      <c r="EQY377" s="59"/>
      <c r="EQZ377" s="59"/>
      <c r="ERA377" s="59"/>
      <c r="ERB377" s="59"/>
      <c r="ERC377" s="59"/>
      <c r="ERD377" s="59"/>
      <c r="ERE377" s="59"/>
      <c r="ERF377" s="59"/>
      <c r="ERG377" s="59"/>
      <c r="ERL377" s="59"/>
      <c r="ERQ377" s="59"/>
      <c r="ESI377" s="322"/>
      <c r="ESJ377" s="59"/>
      <c r="ESK377" s="59"/>
      <c r="ESL377" s="59"/>
      <c r="ESM377" s="59"/>
      <c r="ESN377" s="59"/>
      <c r="ESO377" s="59"/>
      <c r="ESP377" s="59"/>
      <c r="ESQ377" s="59"/>
      <c r="ESR377" s="59"/>
      <c r="ESS377" s="59"/>
      <c r="ESX377" s="59"/>
      <c r="ETC377" s="59"/>
      <c r="ETU377" s="322"/>
      <c r="ETV377" s="59"/>
      <c r="ETW377" s="59"/>
      <c r="ETX377" s="59"/>
      <c r="ETY377" s="59"/>
      <c r="ETZ377" s="59"/>
      <c r="EUA377" s="59"/>
      <c r="EUB377" s="59"/>
      <c r="EUC377" s="59"/>
      <c r="EUD377" s="59"/>
      <c r="EUE377" s="59"/>
      <c r="EUJ377" s="59"/>
      <c r="EUO377" s="59"/>
      <c r="EVG377" s="322"/>
      <c r="EVH377" s="59"/>
      <c r="EVI377" s="59"/>
      <c r="EVJ377" s="59"/>
      <c r="EVK377" s="59"/>
      <c r="EVL377" s="59"/>
      <c r="EVM377" s="59"/>
      <c r="EVN377" s="59"/>
      <c r="EVO377" s="59"/>
      <c r="EVP377" s="59"/>
      <c r="EVQ377" s="59"/>
      <c r="EVV377" s="59"/>
      <c r="EWA377" s="59"/>
      <c r="EWS377" s="322"/>
      <c r="EWT377" s="59"/>
      <c r="EWU377" s="59"/>
      <c r="EWV377" s="59"/>
      <c r="EWW377" s="59"/>
      <c r="EWX377" s="59"/>
      <c r="EWY377" s="59"/>
      <c r="EWZ377" s="59"/>
      <c r="EXA377" s="59"/>
      <c r="EXB377" s="59"/>
      <c r="EXC377" s="59"/>
      <c r="EXH377" s="59"/>
      <c r="EXM377" s="59"/>
      <c r="EYE377" s="322"/>
      <c r="EYF377" s="59"/>
      <c r="EYG377" s="59"/>
      <c r="EYH377" s="59"/>
      <c r="EYI377" s="59"/>
      <c r="EYJ377" s="59"/>
      <c r="EYK377" s="59"/>
      <c r="EYL377" s="59"/>
      <c r="EYM377" s="59"/>
      <c r="EYN377" s="59"/>
      <c r="EYO377" s="59"/>
      <c r="EYT377" s="59"/>
      <c r="EYY377" s="59"/>
      <c r="EZQ377" s="322"/>
      <c r="EZR377" s="59"/>
      <c r="EZS377" s="59"/>
      <c r="EZT377" s="59"/>
      <c r="EZU377" s="59"/>
      <c r="EZV377" s="59"/>
      <c r="EZW377" s="59"/>
      <c r="EZX377" s="59"/>
      <c r="EZY377" s="59"/>
      <c r="EZZ377" s="59"/>
      <c r="FAA377" s="59"/>
      <c r="FAF377" s="59"/>
      <c r="FAK377" s="59"/>
      <c r="FBC377" s="322"/>
      <c r="FBD377" s="59"/>
      <c r="FBE377" s="59"/>
      <c r="FBF377" s="59"/>
      <c r="FBG377" s="59"/>
      <c r="FBH377" s="59"/>
      <c r="FBI377" s="59"/>
      <c r="FBJ377" s="59"/>
      <c r="FBK377" s="59"/>
      <c r="FBL377" s="59"/>
      <c r="FBM377" s="59"/>
      <c r="FBR377" s="59"/>
      <c r="FBW377" s="59"/>
      <c r="FCO377" s="322"/>
      <c r="FCP377" s="59"/>
      <c r="FCQ377" s="59"/>
      <c r="FCR377" s="59"/>
      <c r="FCS377" s="59"/>
      <c r="FCT377" s="59"/>
      <c r="FCU377" s="59"/>
      <c r="FCV377" s="59"/>
      <c r="FCW377" s="59"/>
      <c r="FCX377" s="59"/>
      <c r="FCY377" s="59"/>
      <c r="FDD377" s="59"/>
      <c r="FDI377" s="59"/>
      <c r="FEA377" s="322"/>
      <c r="FEB377" s="59"/>
      <c r="FEC377" s="59"/>
      <c r="FED377" s="59"/>
      <c r="FEE377" s="59"/>
      <c r="FEF377" s="59"/>
      <c r="FEG377" s="59"/>
      <c r="FEH377" s="59"/>
      <c r="FEI377" s="59"/>
      <c r="FEJ377" s="59"/>
      <c r="FEK377" s="59"/>
      <c r="FEP377" s="59"/>
      <c r="FEU377" s="59"/>
      <c r="FFM377" s="322"/>
      <c r="FFN377" s="59"/>
      <c r="FFO377" s="59"/>
      <c r="FFP377" s="59"/>
      <c r="FFQ377" s="59"/>
      <c r="FFR377" s="59"/>
      <c r="FFS377" s="59"/>
      <c r="FFT377" s="59"/>
      <c r="FFU377" s="59"/>
      <c r="FFV377" s="59"/>
      <c r="FFW377" s="59"/>
      <c r="FGB377" s="59"/>
      <c r="FGG377" s="59"/>
      <c r="FGY377" s="322"/>
      <c r="FGZ377" s="59"/>
      <c r="FHA377" s="59"/>
      <c r="FHB377" s="59"/>
      <c r="FHC377" s="59"/>
      <c r="FHD377" s="59"/>
      <c r="FHE377" s="59"/>
      <c r="FHF377" s="59"/>
      <c r="FHG377" s="59"/>
      <c r="FHH377" s="59"/>
      <c r="FHI377" s="59"/>
      <c r="FHN377" s="59"/>
      <c r="FHS377" s="59"/>
      <c r="FIK377" s="322"/>
      <c r="FIL377" s="59"/>
      <c r="FIM377" s="59"/>
      <c r="FIN377" s="59"/>
      <c r="FIO377" s="59"/>
      <c r="FIP377" s="59"/>
      <c r="FIQ377" s="59"/>
      <c r="FIR377" s="59"/>
      <c r="FIS377" s="59"/>
      <c r="FIT377" s="59"/>
      <c r="FIU377" s="59"/>
      <c r="FIZ377" s="59"/>
      <c r="FJE377" s="59"/>
      <c r="FJW377" s="322"/>
      <c r="FJX377" s="59"/>
      <c r="FJY377" s="59"/>
      <c r="FJZ377" s="59"/>
      <c r="FKA377" s="59"/>
      <c r="FKB377" s="59"/>
      <c r="FKC377" s="59"/>
      <c r="FKD377" s="59"/>
      <c r="FKE377" s="59"/>
      <c r="FKF377" s="59"/>
      <c r="FKG377" s="59"/>
      <c r="FKL377" s="59"/>
      <c r="FKQ377" s="59"/>
      <c r="FLI377" s="322"/>
      <c r="FLJ377" s="59"/>
      <c r="FLK377" s="59"/>
      <c r="FLL377" s="59"/>
      <c r="FLM377" s="59"/>
      <c r="FLN377" s="59"/>
      <c r="FLO377" s="59"/>
      <c r="FLP377" s="59"/>
      <c r="FLQ377" s="59"/>
      <c r="FLR377" s="59"/>
      <c r="FLS377" s="59"/>
      <c r="FLX377" s="59"/>
      <c r="FMC377" s="59"/>
      <c r="FMU377" s="322"/>
      <c r="FMV377" s="59"/>
      <c r="FMW377" s="59"/>
      <c r="FMX377" s="59"/>
      <c r="FMY377" s="59"/>
      <c r="FMZ377" s="59"/>
      <c r="FNA377" s="59"/>
      <c r="FNB377" s="59"/>
      <c r="FNC377" s="59"/>
      <c r="FND377" s="59"/>
      <c r="FNE377" s="59"/>
      <c r="FNJ377" s="59"/>
      <c r="FNO377" s="59"/>
      <c r="FOG377" s="322"/>
      <c r="FOH377" s="59"/>
      <c r="FOI377" s="59"/>
      <c r="FOJ377" s="59"/>
      <c r="FOK377" s="59"/>
      <c r="FOL377" s="59"/>
      <c r="FOM377" s="59"/>
      <c r="FON377" s="59"/>
      <c r="FOO377" s="59"/>
      <c r="FOP377" s="59"/>
      <c r="FOQ377" s="59"/>
      <c r="FOV377" s="59"/>
      <c r="FPA377" s="59"/>
      <c r="FPS377" s="322"/>
      <c r="FPT377" s="59"/>
      <c r="FPU377" s="59"/>
      <c r="FPV377" s="59"/>
      <c r="FPW377" s="59"/>
      <c r="FPX377" s="59"/>
      <c r="FPY377" s="59"/>
      <c r="FPZ377" s="59"/>
      <c r="FQA377" s="59"/>
      <c r="FQB377" s="59"/>
      <c r="FQC377" s="59"/>
      <c r="FQH377" s="59"/>
      <c r="FQM377" s="59"/>
      <c r="FRE377" s="322"/>
      <c r="FRF377" s="59"/>
      <c r="FRG377" s="59"/>
      <c r="FRH377" s="59"/>
      <c r="FRI377" s="59"/>
      <c r="FRJ377" s="59"/>
      <c r="FRK377" s="59"/>
      <c r="FRL377" s="59"/>
      <c r="FRM377" s="59"/>
      <c r="FRN377" s="59"/>
      <c r="FRO377" s="59"/>
      <c r="FRT377" s="59"/>
      <c r="FRY377" s="59"/>
      <c r="FSQ377" s="322"/>
      <c r="FSR377" s="59"/>
      <c r="FSS377" s="59"/>
      <c r="FST377" s="59"/>
      <c r="FSU377" s="59"/>
      <c r="FSV377" s="59"/>
      <c r="FSW377" s="59"/>
      <c r="FSX377" s="59"/>
      <c r="FSY377" s="59"/>
      <c r="FSZ377" s="59"/>
      <c r="FTA377" s="59"/>
      <c r="FTF377" s="59"/>
      <c r="FTK377" s="59"/>
      <c r="FUC377" s="322"/>
      <c r="FUD377" s="59"/>
      <c r="FUE377" s="59"/>
      <c r="FUF377" s="59"/>
      <c r="FUG377" s="59"/>
      <c r="FUH377" s="59"/>
      <c r="FUI377" s="59"/>
      <c r="FUJ377" s="59"/>
      <c r="FUK377" s="59"/>
      <c r="FUL377" s="59"/>
      <c r="FUM377" s="59"/>
      <c r="FUR377" s="59"/>
      <c r="FUW377" s="59"/>
      <c r="FVO377" s="322"/>
      <c r="FVP377" s="59"/>
      <c r="FVQ377" s="59"/>
      <c r="FVR377" s="59"/>
      <c r="FVS377" s="59"/>
      <c r="FVT377" s="59"/>
      <c r="FVU377" s="59"/>
      <c r="FVV377" s="59"/>
      <c r="FVW377" s="59"/>
      <c r="FVX377" s="59"/>
      <c r="FVY377" s="59"/>
      <c r="FWD377" s="59"/>
      <c r="FWI377" s="59"/>
      <c r="FXA377" s="322"/>
      <c r="FXB377" s="59"/>
      <c r="FXC377" s="59"/>
      <c r="FXD377" s="59"/>
      <c r="FXE377" s="59"/>
      <c r="FXF377" s="59"/>
      <c r="FXG377" s="59"/>
      <c r="FXH377" s="59"/>
      <c r="FXI377" s="59"/>
      <c r="FXJ377" s="59"/>
      <c r="FXK377" s="59"/>
      <c r="FXP377" s="59"/>
      <c r="FXU377" s="59"/>
      <c r="FYM377" s="322"/>
      <c r="FYN377" s="59"/>
      <c r="FYO377" s="59"/>
      <c r="FYP377" s="59"/>
      <c r="FYQ377" s="59"/>
      <c r="FYR377" s="59"/>
      <c r="FYS377" s="59"/>
      <c r="FYT377" s="59"/>
      <c r="FYU377" s="59"/>
      <c r="FYV377" s="59"/>
      <c r="FYW377" s="59"/>
      <c r="FZB377" s="59"/>
      <c r="FZG377" s="59"/>
      <c r="FZY377" s="322"/>
      <c r="FZZ377" s="59"/>
      <c r="GAA377" s="59"/>
      <c r="GAB377" s="59"/>
      <c r="GAC377" s="59"/>
      <c r="GAD377" s="59"/>
      <c r="GAE377" s="59"/>
      <c r="GAF377" s="59"/>
      <c r="GAG377" s="59"/>
      <c r="GAH377" s="59"/>
      <c r="GAI377" s="59"/>
      <c r="GAN377" s="59"/>
      <c r="GAS377" s="59"/>
      <c r="GBK377" s="322"/>
      <c r="GBL377" s="59"/>
      <c r="GBM377" s="59"/>
      <c r="GBN377" s="59"/>
      <c r="GBO377" s="59"/>
      <c r="GBP377" s="59"/>
      <c r="GBQ377" s="59"/>
      <c r="GBR377" s="59"/>
      <c r="GBS377" s="59"/>
      <c r="GBT377" s="59"/>
      <c r="GBU377" s="59"/>
      <c r="GBZ377" s="59"/>
      <c r="GCE377" s="59"/>
      <c r="GCW377" s="322"/>
      <c r="GCX377" s="59"/>
      <c r="GCY377" s="59"/>
      <c r="GCZ377" s="59"/>
      <c r="GDA377" s="59"/>
      <c r="GDB377" s="59"/>
      <c r="GDC377" s="59"/>
      <c r="GDD377" s="59"/>
      <c r="GDE377" s="59"/>
      <c r="GDF377" s="59"/>
      <c r="GDG377" s="59"/>
      <c r="GDL377" s="59"/>
      <c r="GDQ377" s="59"/>
      <c r="GEI377" s="322"/>
      <c r="GEJ377" s="59"/>
      <c r="GEK377" s="59"/>
      <c r="GEL377" s="59"/>
      <c r="GEM377" s="59"/>
      <c r="GEN377" s="59"/>
      <c r="GEO377" s="59"/>
      <c r="GEP377" s="59"/>
      <c r="GEQ377" s="59"/>
      <c r="GER377" s="59"/>
      <c r="GES377" s="59"/>
      <c r="GEX377" s="59"/>
      <c r="GFC377" s="59"/>
      <c r="GFU377" s="322"/>
      <c r="GFV377" s="59"/>
      <c r="GFW377" s="59"/>
      <c r="GFX377" s="59"/>
      <c r="GFY377" s="59"/>
      <c r="GFZ377" s="59"/>
      <c r="GGA377" s="59"/>
      <c r="GGB377" s="59"/>
      <c r="GGC377" s="59"/>
      <c r="GGD377" s="59"/>
      <c r="GGE377" s="59"/>
      <c r="GGJ377" s="59"/>
      <c r="GGO377" s="59"/>
      <c r="GHG377" s="322"/>
      <c r="GHH377" s="59"/>
      <c r="GHI377" s="59"/>
      <c r="GHJ377" s="59"/>
      <c r="GHK377" s="59"/>
      <c r="GHL377" s="59"/>
      <c r="GHM377" s="59"/>
      <c r="GHN377" s="59"/>
      <c r="GHO377" s="59"/>
      <c r="GHP377" s="59"/>
      <c r="GHQ377" s="59"/>
      <c r="GHV377" s="59"/>
      <c r="GIA377" s="59"/>
      <c r="GIS377" s="322"/>
      <c r="GIT377" s="59"/>
      <c r="GIU377" s="59"/>
      <c r="GIV377" s="59"/>
      <c r="GIW377" s="59"/>
      <c r="GIX377" s="59"/>
      <c r="GIY377" s="59"/>
      <c r="GIZ377" s="59"/>
      <c r="GJA377" s="59"/>
      <c r="GJB377" s="59"/>
      <c r="GJC377" s="59"/>
      <c r="GJH377" s="59"/>
      <c r="GJM377" s="59"/>
      <c r="GKE377" s="322"/>
      <c r="GKF377" s="59"/>
      <c r="GKG377" s="59"/>
      <c r="GKH377" s="59"/>
      <c r="GKI377" s="59"/>
      <c r="GKJ377" s="59"/>
      <c r="GKK377" s="59"/>
      <c r="GKL377" s="59"/>
      <c r="GKM377" s="59"/>
      <c r="GKN377" s="59"/>
      <c r="GKO377" s="59"/>
      <c r="GKT377" s="59"/>
      <c r="GKY377" s="59"/>
      <c r="GLQ377" s="322"/>
      <c r="GLR377" s="59"/>
      <c r="GLS377" s="59"/>
      <c r="GLT377" s="59"/>
      <c r="GLU377" s="59"/>
      <c r="GLV377" s="59"/>
      <c r="GLW377" s="59"/>
      <c r="GLX377" s="59"/>
      <c r="GLY377" s="59"/>
      <c r="GLZ377" s="59"/>
      <c r="GMA377" s="59"/>
      <c r="GMF377" s="59"/>
      <c r="GMK377" s="59"/>
      <c r="GNC377" s="322"/>
      <c r="GND377" s="59"/>
      <c r="GNE377" s="59"/>
      <c r="GNF377" s="59"/>
      <c r="GNG377" s="59"/>
      <c r="GNH377" s="59"/>
      <c r="GNI377" s="59"/>
      <c r="GNJ377" s="59"/>
      <c r="GNK377" s="59"/>
      <c r="GNL377" s="59"/>
      <c r="GNM377" s="59"/>
      <c r="GNR377" s="59"/>
      <c r="GNW377" s="59"/>
      <c r="GOO377" s="322"/>
      <c r="GOP377" s="59"/>
      <c r="GOQ377" s="59"/>
      <c r="GOR377" s="59"/>
      <c r="GOS377" s="59"/>
      <c r="GOT377" s="59"/>
      <c r="GOU377" s="59"/>
      <c r="GOV377" s="59"/>
      <c r="GOW377" s="59"/>
      <c r="GOX377" s="59"/>
      <c r="GOY377" s="59"/>
      <c r="GPD377" s="59"/>
      <c r="GPI377" s="59"/>
      <c r="GQA377" s="322"/>
      <c r="GQB377" s="59"/>
      <c r="GQC377" s="59"/>
      <c r="GQD377" s="59"/>
      <c r="GQE377" s="59"/>
      <c r="GQF377" s="59"/>
      <c r="GQG377" s="59"/>
      <c r="GQH377" s="59"/>
      <c r="GQI377" s="59"/>
      <c r="GQJ377" s="59"/>
      <c r="GQK377" s="59"/>
      <c r="GQP377" s="59"/>
      <c r="GQU377" s="59"/>
      <c r="GRM377" s="322"/>
      <c r="GRN377" s="59"/>
      <c r="GRO377" s="59"/>
      <c r="GRP377" s="59"/>
      <c r="GRQ377" s="59"/>
      <c r="GRR377" s="59"/>
      <c r="GRS377" s="59"/>
      <c r="GRT377" s="59"/>
      <c r="GRU377" s="59"/>
      <c r="GRV377" s="59"/>
      <c r="GRW377" s="59"/>
      <c r="GSB377" s="59"/>
      <c r="GSG377" s="59"/>
      <c r="GSY377" s="322"/>
      <c r="GSZ377" s="59"/>
      <c r="GTA377" s="59"/>
      <c r="GTB377" s="59"/>
      <c r="GTC377" s="59"/>
      <c r="GTD377" s="59"/>
      <c r="GTE377" s="59"/>
      <c r="GTF377" s="59"/>
      <c r="GTG377" s="59"/>
      <c r="GTH377" s="59"/>
      <c r="GTI377" s="59"/>
      <c r="GTN377" s="59"/>
      <c r="GTS377" s="59"/>
      <c r="GUK377" s="322"/>
      <c r="GUL377" s="59"/>
      <c r="GUM377" s="59"/>
      <c r="GUN377" s="59"/>
      <c r="GUO377" s="59"/>
      <c r="GUP377" s="59"/>
      <c r="GUQ377" s="59"/>
      <c r="GUR377" s="59"/>
      <c r="GUS377" s="59"/>
      <c r="GUT377" s="59"/>
      <c r="GUU377" s="59"/>
      <c r="GUZ377" s="59"/>
      <c r="GVE377" s="59"/>
      <c r="GVW377" s="322"/>
      <c r="GVX377" s="59"/>
      <c r="GVY377" s="59"/>
      <c r="GVZ377" s="59"/>
      <c r="GWA377" s="59"/>
      <c r="GWB377" s="59"/>
      <c r="GWC377" s="59"/>
      <c r="GWD377" s="59"/>
      <c r="GWE377" s="59"/>
      <c r="GWF377" s="59"/>
      <c r="GWG377" s="59"/>
      <c r="GWL377" s="59"/>
      <c r="GWQ377" s="59"/>
      <c r="GXI377" s="322"/>
      <c r="GXJ377" s="59"/>
      <c r="GXK377" s="59"/>
      <c r="GXL377" s="59"/>
      <c r="GXM377" s="59"/>
      <c r="GXN377" s="59"/>
      <c r="GXO377" s="59"/>
      <c r="GXP377" s="59"/>
      <c r="GXQ377" s="59"/>
      <c r="GXR377" s="59"/>
      <c r="GXS377" s="59"/>
      <c r="GXX377" s="59"/>
      <c r="GYC377" s="59"/>
      <c r="GYU377" s="322"/>
      <c r="GYV377" s="59"/>
      <c r="GYW377" s="59"/>
      <c r="GYX377" s="59"/>
      <c r="GYY377" s="59"/>
      <c r="GYZ377" s="59"/>
      <c r="GZA377" s="59"/>
      <c r="GZB377" s="59"/>
      <c r="GZC377" s="59"/>
      <c r="GZD377" s="59"/>
      <c r="GZE377" s="59"/>
      <c r="GZJ377" s="59"/>
      <c r="GZO377" s="59"/>
      <c r="HAG377" s="322"/>
      <c r="HAH377" s="59"/>
      <c r="HAI377" s="59"/>
      <c r="HAJ377" s="59"/>
      <c r="HAK377" s="59"/>
      <c r="HAL377" s="59"/>
      <c r="HAM377" s="59"/>
      <c r="HAN377" s="59"/>
      <c r="HAO377" s="59"/>
      <c r="HAP377" s="59"/>
      <c r="HAQ377" s="59"/>
      <c r="HAV377" s="59"/>
      <c r="HBA377" s="59"/>
      <c r="HBS377" s="322"/>
      <c r="HBT377" s="59"/>
      <c r="HBU377" s="59"/>
      <c r="HBV377" s="59"/>
      <c r="HBW377" s="59"/>
      <c r="HBX377" s="59"/>
      <c r="HBY377" s="59"/>
      <c r="HBZ377" s="59"/>
      <c r="HCA377" s="59"/>
      <c r="HCB377" s="59"/>
      <c r="HCC377" s="59"/>
      <c r="HCH377" s="59"/>
      <c r="HCM377" s="59"/>
      <c r="HDE377" s="322"/>
      <c r="HDF377" s="59"/>
      <c r="HDG377" s="59"/>
      <c r="HDH377" s="59"/>
      <c r="HDI377" s="59"/>
      <c r="HDJ377" s="59"/>
      <c r="HDK377" s="59"/>
      <c r="HDL377" s="59"/>
      <c r="HDM377" s="59"/>
      <c r="HDN377" s="59"/>
      <c r="HDO377" s="59"/>
      <c r="HDT377" s="59"/>
      <c r="HDY377" s="59"/>
      <c r="HEQ377" s="322"/>
      <c r="HER377" s="59"/>
      <c r="HES377" s="59"/>
      <c r="HET377" s="59"/>
      <c r="HEU377" s="59"/>
      <c r="HEV377" s="59"/>
      <c r="HEW377" s="59"/>
      <c r="HEX377" s="59"/>
      <c r="HEY377" s="59"/>
      <c r="HEZ377" s="59"/>
      <c r="HFA377" s="59"/>
      <c r="HFF377" s="59"/>
      <c r="HFK377" s="59"/>
      <c r="HGC377" s="322"/>
      <c r="HGD377" s="59"/>
      <c r="HGE377" s="59"/>
      <c r="HGF377" s="59"/>
      <c r="HGG377" s="59"/>
      <c r="HGH377" s="59"/>
      <c r="HGI377" s="59"/>
      <c r="HGJ377" s="59"/>
      <c r="HGK377" s="59"/>
      <c r="HGL377" s="59"/>
      <c r="HGM377" s="59"/>
      <c r="HGR377" s="59"/>
      <c r="HGW377" s="59"/>
      <c r="HHO377" s="322"/>
      <c r="HHP377" s="59"/>
      <c r="HHQ377" s="59"/>
      <c r="HHR377" s="59"/>
      <c r="HHS377" s="59"/>
      <c r="HHT377" s="59"/>
      <c r="HHU377" s="59"/>
      <c r="HHV377" s="59"/>
      <c r="HHW377" s="59"/>
      <c r="HHX377" s="59"/>
      <c r="HHY377" s="59"/>
      <c r="HID377" s="59"/>
      <c r="HII377" s="59"/>
      <c r="HJA377" s="322"/>
      <c r="HJB377" s="59"/>
      <c r="HJC377" s="59"/>
      <c r="HJD377" s="59"/>
      <c r="HJE377" s="59"/>
      <c r="HJF377" s="59"/>
      <c r="HJG377" s="59"/>
      <c r="HJH377" s="59"/>
      <c r="HJI377" s="59"/>
      <c r="HJJ377" s="59"/>
      <c r="HJK377" s="59"/>
      <c r="HJP377" s="59"/>
      <c r="HJU377" s="59"/>
      <c r="HKM377" s="322"/>
      <c r="HKN377" s="59"/>
      <c r="HKO377" s="59"/>
      <c r="HKP377" s="59"/>
      <c r="HKQ377" s="59"/>
      <c r="HKR377" s="59"/>
      <c r="HKS377" s="59"/>
      <c r="HKT377" s="59"/>
      <c r="HKU377" s="59"/>
      <c r="HKV377" s="59"/>
      <c r="HKW377" s="59"/>
      <c r="HLB377" s="59"/>
      <c r="HLG377" s="59"/>
      <c r="HLY377" s="322"/>
      <c r="HLZ377" s="59"/>
      <c r="HMA377" s="59"/>
      <c r="HMB377" s="59"/>
      <c r="HMC377" s="59"/>
      <c r="HMD377" s="59"/>
      <c r="HME377" s="59"/>
      <c r="HMF377" s="59"/>
      <c r="HMG377" s="59"/>
      <c r="HMH377" s="59"/>
      <c r="HMI377" s="59"/>
      <c r="HMN377" s="59"/>
      <c r="HMS377" s="59"/>
      <c r="HNK377" s="322"/>
      <c r="HNL377" s="59"/>
      <c r="HNM377" s="59"/>
      <c r="HNN377" s="59"/>
      <c r="HNO377" s="59"/>
      <c r="HNP377" s="59"/>
      <c r="HNQ377" s="59"/>
      <c r="HNR377" s="59"/>
      <c r="HNS377" s="59"/>
      <c r="HNT377" s="59"/>
      <c r="HNU377" s="59"/>
      <c r="HNZ377" s="59"/>
      <c r="HOE377" s="59"/>
      <c r="HOW377" s="322"/>
      <c r="HOX377" s="59"/>
      <c r="HOY377" s="59"/>
      <c r="HOZ377" s="59"/>
      <c r="HPA377" s="59"/>
      <c r="HPB377" s="59"/>
      <c r="HPC377" s="59"/>
      <c r="HPD377" s="59"/>
      <c r="HPE377" s="59"/>
      <c r="HPF377" s="59"/>
      <c r="HPG377" s="59"/>
      <c r="HPL377" s="59"/>
      <c r="HPQ377" s="59"/>
      <c r="HQI377" s="322"/>
      <c r="HQJ377" s="59"/>
      <c r="HQK377" s="59"/>
      <c r="HQL377" s="59"/>
      <c r="HQM377" s="59"/>
      <c r="HQN377" s="59"/>
      <c r="HQO377" s="59"/>
      <c r="HQP377" s="59"/>
      <c r="HQQ377" s="59"/>
      <c r="HQR377" s="59"/>
      <c r="HQS377" s="59"/>
      <c r="HQX377" s="59"/>
      <c r="HRC377" s="59"/>
      <c r="HRU377" s="322"/>
      <c r="HRV377" s="59"/>
      <c r="HRW377" s="59"/>
      <c r="HRX377" s="59"/>
      <c r="HRY377" s="59"/>
      <c r="HRZ377" s="59"/>
      <c r="HSA377" s="59"/>
      <c r="HSB377" s="59"/>
      <c r="HSC377" s="59"/>
      <c r="HSD377" s="59"/>
      <c r="HSE377" s="59"/>
      <c r="HSJ377" s="59"/>
      <c r="HSO377" s="59"/>
      <c r="HTG377" s="322"/>
      <c r="HTH377" s="59"/>
      <c r="HTI377" s="59"/>
      <c r="HTJ377" s="59"/>
      <c r="HTK377" s="59"/>
      <c r="HTL377" s="59"/>
      <c r="HTM377" s="59"/>
      <c r="HTN377" s="59"/>
      <c r="HTO377" s="59"/>
      <c r="HTP377" s="59"/>
      <c r="HTQ377" s="59"/>
      <c r="HTV377" s="59"/>
      <c r="HUA377" s="59"/>
      <c r="HUS377" s="322"/>
      <c r="HUT377" s="59"/>
      <c r="HUU377" s="59"/>
      <c r="HUV377" s="59"/>
      <c r="HUW377" s="59"/>
      <c r="HUX377" s="59"/>
      <c r="HUY377" s="59"/>
      <c r="HUZ377" s="59"/>
      <c r="HVA377" s="59"/>
      <c r="HVB377" s="59"/>
      <c r="HVC377" s="59"/>
      <c r="HVH377" s="59"/>
      <c r="HVM377" s="59"/>
      <c r="HWE377" s="322"/>
      <c r="HWF377" s="59"/>
      <c r="HWG377" s="59"/>
      <c r="HWH377" s="59"/>
      <c r="HWI377" s="59"/>
      <c r="HWJ377" s="59"/>
      <c r="HWK377" s="59"/>
      <c r="HWL377" s="59"/>
      <c r="HWM377" s="59"/>
      <c r="HWN377" s="59"/>
      <c r="HWO377" s="59"/>
      <c r="HWT377" s="59"/>
      <c r="HWY377" s="59"/>
      <c r="HXQ377" s="322"/>
      <c r="HXR377" s="59"/>
      <c r="HXS377" s="59"/>
      <c r="HXT377" s="59"/>
      <c r="HXU377" s="59"/>
      <c r="HXV377" s="59"/>
      <c r="HXW377" s="59"/>
      <c r="HXX377" s="59"/>
      <c r="HXY377" s="59"/>
      <c r="HXZ377" s="59"/>
      <c r="HYA377" s="59"/>
      <c r="HYF377" s="59"/>
      <c r="HYK377" s="59"/>
      <c r="HZC377" s="322"/>
      <c r="HZD377" s="59"/>
      <c r="HZE377" s="59"/>
      <c r="HZF377" s="59"/>
      <c r="HZG377" s="59"/>
      <c r="HZH377" s="59"/>
      <c r="HZI377" s="59"/>
      <c r="HZJ377" s="59"/>
      <c r="HZK377" s="59"/>
      <c r="HZL377" s="59"/>
      <c r="HZM377" s="59"/>
      <c r="HZR377" s="59"/>
      <c r="HZW377" s="59"/>
      <c r="IAO377" s="322"/>
      <c r="IAP377" s="59"/>
      <c r="IAQ377" s="59"/>
      <c r="IAR377" s="59"/>
      <c r="IAS377" s="59"/>
      <c r="IAT377" s="59"/>
      <c r="IAU377" s="59"/>
      <c r="IAV377" s="59"/>
      <c r="IAW377" s="59"/>
      <c r="IAX377" s="59"/>
      <c r="IAY377" s="59"/>
      <c r="IBD377" s="59"/>
      <c r="IBI377" s="59"/>
      <c r="ICA377" s="322"/>
      <c r="ICB377" s="59"/>
      <c r="ICC377" s="59"/>
      <c r="ICD377" s="59"/>
      <c r="ICE377" s="59"/>
      <c r="ICF377" s="59"/>
      <c r="ICG377" s="59"/>
      <c r="ICH377" s="59"/>
      <c r="ICI377" s="59"/>
      <c r="ICJ377" s="59"/>
      <c r="ICK377" s="59"/>
      <c r="ICP377" s="59"/>
      <c r="ICU377" s="59"/>
      <c r="IDM377" s="322"/>
      <c r="IDN377" s="59"/>
      <c r="IDO377" s="59"/>
      <c r="IDP377" s="59"/>
      <c r="IDQ377" s="59"/>
      <c r="IDR377" s="59"/>
      <c r="IDS377" s="59"/>
      <c r="IDT377" s="59"/>
      <c r="IDU377" s="59"/>
      <c r="IDV377" s="59"/>
      <c r="IDW377" s="59"/>
      <c r="IEB377" s="59"/>
      <c r="IEG377" s="59"/>
      <c r="IEY377" s="322"/>
      <c r="IEZ377" s="59"/>
      <c r="IFA377" s="59"/>
      <c r="IFB377" s="59"/>
      <c r="IFC377" s="59"/>
      <c r="IFD377" s="59"/>
      <c r="IFE377" s="59"/>
      <c r="IFF377" s="59"/>
      <c r="IFG377" s="59"/>
      <c r="IFH377" s="59"/>
      <c r="IFI377" s="59"/>
      <c r="IFN377" s="59"/>
      <c r="IFS377" s="59"/>
      <c r="IGK377" s="322"/>
      <c r="IGL377" s="59"/>
      <c r="IGM377" s="59"/>
      <c r="IGN377" s="59"/>
      <c r="IGO377" s="59"/>
      <c r="IGP377" s="59"/>
      <c r="IGQ377" s="59"/>
      <c r="IGR377" s="59"/>
      <c r="IGS377" s="59"/>
      <c r="IGT377" s="59"/>
      <c r="IGU377" s="59"/>
      <c r="IGZ377" s="59"/>
      <c r="IHE377" s="59"/>
      <c r="IHW377" s="322"/>
      <c r="IHX377" s="59"/>
      <c r="IHY377" s="59"/>
      <c r="IHZ377" s="59"/>
      <c r="IIA377" s="59"/>
      <c r="IIB377" s="59"/>
      <c r="IIC377" s="59"/>
      <c r="IID377" s="59"/>
      <c r="IIE377" s="59"/>
      <c r="IIF377" s="59"/>
      <c r="IIG377" s="59"/>
      <c r="IIL377" s="59"/>
      <c r="IIQ377" s="59"/>
      <c r="IJI377" s="322"/>
      <c r="IJJ377" s="59"/>
      <c r="IJK377" s="59"/>
      <c r="IJL377" s="59"/>
      <c r="IJM377" s="59"/>
      <c r="IJN377" s="59"/>
      <c r="IJO377" s="59"/>
      <c r="IJP377" s="59"/>
      <c r="IJQ377" s="59"/>
      <c r="IJR377" s="59"/>
      <c r="IJS377" s="59"/>
      <c r="IJX377" s="59"/>
      <c r="IKC377" s="59"/>
      <c r="IKU377" s="322"/>
      <c r="IKV377" s="59"/>
      <c r="IKW377" s="59"/>
      <c r="IKX377" s="59"/>
      <c r="IKY377" s="59"/>
      <c r="IKZ377" s="59"/>
      <c r="ILA377" s="59"/>
      <c r="ILB377" s="59"/>
      <c r="ILC377" s="59"/>
      <c r="ILD377" s="59"/>
      <c r="ILE377" s="59"/>
      <c r="ILJ377" s="59"/>
      <c r="ILO377" s="59"/>
      <c r="IMG377" s="322"/>
      <c r="IMH377" s="59"/>
      <c r="IMI377" s="59"/>
      <c r="IMJ377" s="59"/>
      <c r="IMK377" s="59"/>
      <c r="IML377" s="59"/>
      <c r="IMM377" s="59"/>
      <c r="IMN377" s="59"/>
      <c r="IMO377" s="59"/>
      <c r="IMP377" s="59"/>
      <c r="IMQ377" s="59"/>
      <c r="IMV377" s="59"/>
      <c r="INA377" s="59"/>
      <c r="INS377" s="322"/>
      <c r="INT377" s="59"/>
      <c r="INU377" s="59"/>
      <c r="INV377" s="59"/>
      <c r="INW377" s="59"/>
      <c r="INX377" s="59"/>
      <c r="INY377" s="59"/>
      <c r="INZ377" s="59"/>
      <c r="IOA377" s="59"/>
      <c r="IOB377" s="59"/>
      <c r="IOC377" s="59"/>
      <c r="IOH377" s="59"/>
      <c r="IOM377" s="59"/>
      <c r="IPE377" s="322"/>
      <c r="IPF377" s="59"/>
      <c r="IPG377" s="59"/>
      <c r="IPH377" s="59"/>
      <c r="IPI377" s="59"/>
      <c r="IPJ377" s="59"/>
      <c r="IPK377" s="59"/>
      <c r="IPL377" s="59"/>
      <c r="IPM377" s="59"/>
      <c r="IPN377" s="59"/>
      <c r="IPO377" s="59"/>
      <c r="IPT377" s="59"/>
      <c r="IPY377" s="59"/>
      <c r="IQQ377" s="322"/>
      <c r="IQR377" s="59"/>
      <c r="IQS377" s="59"/>
      <c r="IQT377" s="59"/>
      <c r="IQU377" s="59"/>
      <c r="IQV377" s="59"/>
      <c r="IQW377" s="59"/>
      <c r="IQX377" s="59"/>
      <c r="IQY377" s="59"/>
      <c r="IQZ377" s="59"/>
      <c r="IRA377" s="59"/>
      <c r="IRF377" s="59"/>
      <c r="IRK377" s="59"/>
      <c r="ISC377" s="322"/>
      <c r="ISD377" s="59"/>
      <c r="ISE377" s="59"/>
      <c r="ISF377" s="59"/>
      <c r="ISG377" s="59"/>
      <c r="ISH377" s="59"/>
      <c r="ISI377" s="59"/>
      <c r="ISJ377" s="59"/>
      <c r="ISK377" s="59"/>
      <c r="ISL377" s="59"/>
      <c r="ISM377" s="59"/>
      <c r="ISR377" s="59"/>
      <c r="ISW377" s="59"/>
      <c r="ITO377" s="322"/>
      <c r="ITP377" s="59"/>
      <c r="ITQ377" s="59"/>
      <c r="ITR377" s="59"/>
      <c r="ITS377" s="59"/>
      <c r="ITT377" s="59"/>
      <c r="ITU377" s="59"/>
      <c r="ITV377" s="59"/>
      <c r="ITW377" s="59"/>
      <c r="ITX377" s="59"/>
      <c r="ITY377" s="59"/>
      <c r="IUD377" s="59"/>
      <c r="IUI377" s="59"/>
      <c r="IVA377" s="322"/>
      <c r="IVB377" s="59"/>
      <c r="IVC377" s="59"/>
      <c r="IVD377" s="59"/>
      <c r="IVE377" s="59"/>
      <c r="IVF377" s="59"/>
      <c r="IVG377" s="59"/>
      <c r="IVH377" s="59"/>
      <c r="IVI377" s="59"/>
      <c r="IVJ377" s="59"/>
      <c r="IVK377" s="59"/>
      <c r="IVP377" s="59"/>
      <c r="IVU377" s="59"/>
      <c r="IWM377" s="322"/>
      <c r="IWN377" s="59"/>
      <c r="IWO377" s="59"/>
      <c r="IWP377" s="59"/>
      <c r="IWQ377" s="59"/>
      <c r="IWR377" s="59"/>
      <c r="IWS377" s="59"/>
      <c r="IWT377" s="59"/>
      <c r="IWU377" s="59"/>
      <c r="IWV377" s="59"/>
      <c r="IWW377" s="59"/>
      <c r="IXB377" s="59"/>
      <c r="IXG377" s="59"/>
      <c r="IXY377" s="322"/>
      <c r="IXZ377" s="59"/>
      <c r="IYA377" s="59"/>
      <c r="IYB377" s="59"/>
      <c r="IYC377" s="59"/>
      <c r="IYD377" s="59"/>
      <c r="IYE377" s="59"/>
      <c r="IYF377" s="59"/>
      <c r="IYG377" s="59"/>
      <c r="IYH377" s="59"/>
      <c r="IYI377" s="59"/>
      <c r="IYN377" s="59"/>
      <c r="IYS377" s="59"/>
      <c r="IZK377" s="322"/>
      <c r="IZL377" s="59"/>
      <c r="IZM377" s="59"/>
      <c r="IZN377" s="59"/>
      <c r="IZO377" s="59"/>
      <c r="IZP377" s="59"/>
      <c r="IZQ377" s="59"/>
      <c r="IZR377" s="59"/>
      <c r="IZS377" s="59"/>
      <c r="IZT377" s="59"/>
      <c r="IZU377" s="59"/>
      <c r="IZZ377" s="59"/>
      <c r="JAE377" s="59"/>
      <c r="JAW377" s="322"/>
      <c r="JAX377" s="59"/>
      <c r="JAY377" s="59"/>
      <c r="JAZ377" s="59"/>
      <c r="JBA377" s="59"/>
      <c r="JBB377" s="59"/>
      <c r="JBC377" s="59"/>
      <c r="JBD377" s="59"/>
      <c r="JBE377" s="59"/>
      <c r="JBF377" s="59"/>
      <c r="JBG377" s="59"/>
      <c r="JBL377" s="59"/>
      <c r="JBQ377" s="59"/>
      <c r="JCI377" s="322"/>
      <c r="JCJ377" s="59"/>
      <c r="JCK377" s="59"/>
      <c r="JCL377" s="59"/>
      <c r="JCM377" s="59"/>
      <c r="JCN377" s="59"/>
      <c r="JCO377" s="59"/>
      <c r="JCP377" s="59"/>
      <c r="JCQ377" s="59"/>
      <c r="JCR377" s="59"/>
      <c r="JCS377" s="59"/>
      <c r="JCX377" s="59"/>
      <c r="JDC377" s="59"/>
      <c r="JDU377" s="322"/>
      <c r="JDV377" s="59"/>
      <c r="JDW377" s="59"/>
      <c r="JDX377" s="59"/>
      <c r="JDY377" s="59"/>
      <c r="JDZ377" s="59"/>
      <c r="JEA377" s="59"/>
      <c r="JEB377" s="59"/>
      <c r="JEC377" s="59"/>
      <c r="JED377" s="59"/>
      <c r="JEE377" s="59"/>
      <c r="JEJ377" s="59"/>
      <c r="JEO377" s="59"/>
      <c r="JFG377" s="322"/>
      <c r="JFH377" s="59"/>
      <c r="JFI377" s="59"/>
      <c r="JFJ377" s="59"/>
      <c r="JFK377" s="59"/>
      <c r="JFL377" s="59"/>
      <c r="JFM377" s="59"/>
      <c r="JFN377" s="59"/>
      <c r="JFO377" s="59"/>
      <c r="JFP377" s="59"/>
      <c r="JFQ377" s="59"/>
      <c r="JFV377" s="59"/>
      <c r="JGA377" s="59"/>
      <c r="JGS377" s="322"/>
      <c r="JGT377" s="59"/>
      <c r="JGU377" s="59"/>
      <c r="JGV377" s="59"/>
      <c r="JGW377" s="59"/>
      <c r="JGX377" s="59"/>
      <c r="JGY377" s="59"/>
      <c r="JGZ377" s="59"/>
      <c r="JHA377" s="59"/>
      <c r="JHB377" s="59"/>
      <c r="JHC377" s="59"/>
      <c r="JHH377" s="59"/>
      <c r="JHM377" s="59"/>
      <c r="JIE377" s="322"/>
      <c r="JIF377" s="59"/>
      <c r="JIG377" s="59"/>
      <c r="JIH377" s="59"/>
      <c r="JII377" s="59"/>
      <c r="JIJ377" s="59"/>
      <c r="JIK377" s="59"/>
      <c r="JIL377" s="59"/>
      <c r="JIM377" s="59"/>
      <c r="JIN377" s="59"/>
      <c r="JIO377" s="59"/>
      <c r="JIT377" s="59"/>
      <c r="JIY377" s="59"/>
      <c r="JJQ377" s="322"/>
      <c r="JJR377" s="59"/>
      <c r="JJS377" s="59"/>
      <c r="JJT377" s="59"/>
      <c r="JJU377" s="59"/>
      <c r="JJV377" s="59"/>
      <c r="JJW377" s="59"/>
      <c r="JJX377" s="59"/>
      <c r="JJY377" s="59"/>
      <c r="JJZ377" s="59"/>
      <c r="JKA377" s="59"/>
      <c r="JKF377" s="59"/>
      <c r="JKK377" s="59"/>
      <c r="JLC377" s="322"/>
      <c r="JLD377" s="59"/>
      <c r="JLE377" s="59"/>
      <c r="JLF377" s="59"/>
      <c r="JLG377" s="59"/>
      <c r="JLH377" s="59"/>
      <c r="JLI377" s="59"/>
      <c r="JLJ377" s="59"/>
      <c r="JLK377" s="59"/>
      <c r="JLL377" s="59"/>
      <c r="JLM377" s="59"/>
      <c r="JLR377" s="59"/>
      <c r="JLW377" s="59"/>
      <c r="JMO377" s="322"/>
      <c r="JMP377" s="59"/>
      <c r="JMQ377" s="59"/>
      <c r="JMR377" s="59"/>
      <c r="JMS377" s="59"/>
      <c r="JMT377" s="59"/>
      <c r="JMU377" s="59"/>
      <c r="JMV377" s="59"/>
      <c r="JMW377" s="59"/>
      <c r="JMX377" s="59"/>
      <c r="JMY377" s="59"/>
      <c r="JND377" s="59"/>
      <c r="JNI377" s="59"/>
      <c r="JOA377" s="322"/>
      <c r="JOB377" s="59"/>
      <c r="JOC377" s="59"/>
      <c r="JOD377" s="59"/>
      <c r="JOE377" s="59"/>
      <c r="JOF377" s="59"/>
      <c r="JOG377" s="59"/>
      <c r="JOH377" s="59"/>
      <c r="JOI377" s="59"/>
      <c r="JOJ377" s="59"/>
      <c r="JOK377" s="59"/>
      <c r="JOP377" s="59"/>
      <c r="JOU377" s="59"/>
      <c r="JPM377" s="322"/>
      <c r="JPN377" s="59"/>
      <c r="JPO377" s="59"/>
      <c r="JPP377" s="59"/>
      <c r="JPQ377" s="59"/>
      <c r="JPR377" s="59"/>
      <c r="JPS377" s="59"/>
      <c r="JPT377" s="59"/>
      <c r="JPU377" s="59"/>
      <c r="JPV377" s="59"/>
      <c r="JPW377" s="59"/>
      <c r="JQB377" s="59"/>
      <c r="JQG377" s="59"/>
      <c r="JQY377" s="322"/>
      <c r="JQZ377" s="59"/>
      <c r="JRA377" s="59"/>
      <c r="JRB377" s="59"/>
      <c r="JRC377" s="59"/>
      <c r="JRD377" s="59"/>
      <c r="JRE377" s="59"/>
      <c r="JRF377" s="59"/>
      <c r="JRG377" s="59"/>
      <c r="JRH377" s="59"/>
      <c r="JRI377" s="59"/>
      <c r="JRN377" s="59"/>
      <c r="JRS377" s="59"/>
      <c r="JSK377" s="322"/>
      <c r="JSL377" s="59"/>
      <c r="JSM377" s="59"/>
      <c r="JSN377" s="59"/>
      <c r="JSO377" s="59"/>
      <c r="JSP377" s="59"/>
      <c r="JSQ377" s="59"/>
      <c r="JSR377" s="59"/>
      <c r="JSS377" s="59"/>
      <c r="JST377" s="59"/>
      <c r="JSU377" s="59"/>
      <c r="JSZ377" s="59"/>
      <c r="JTE377" s="59"/>
      <c r="JTW377" s="322"/>
      <c r="JTX377" s="59"/>
      <c r="JTY377" s="59"/>
      <c r="JTZ377" s="59"/>
      <c r="JUA377" s="59"/>
      <c r="JUB377" s="59"/>
      <c r="JUC377" s="59"/>
      <c r="JUD377" s="59"/>
      <c r="JUE377" s="59"/>
      <c r="JUF377" s="59"/>
      <c r="JUG377" s="59"/>
      <c r="JUL377" s="59"/>
      <c r="JUQ377" s="59"/>
      <c r="JVI377" s="322"/>
      <c r="JVJ377" s="59"/>
      <c r="JVK377" s="59"/>
      <c r="JVL377" s="59"/>
      <c r="JVM377" s="59"/>
      <c r="JVN377" s="59"/>
      <c r="JVO377" s="59"/>
      <c r="JVP377" s="59"/>
      <c r="JVQ377" s="59"/>
      <c r="JVR377" s="59"/>
      <c r="JVS377" s="59"/>
      <c r="JVX377" s="59"/>
      <c r="JWC377" s="59"/>
      <c r="JWU377" s="322"/>
      <c r="JWV377" s="59"/>
      <c r="JWW377" s="59"/>
      <c r="JWX377" s="59"/>
      <c r="JWY377" s="59"/>
      <c r="JWZ377" s="59"/>
      <c r="JXA377" s="59"/>
      <c r="JXB377" s="59"/>
      <c r="JXC377" s="59"/>
      <c r="JXD377" s="59"/>
      <c r="JXE377" s="59"/>
      <c r="JXJ377" s="59"/>
      <c r="JXO377" s="59"/>
      <c r="JYG377" s="322"/>
      <c r="JYH377" s="59"/>
      <c r="JYI377" s="59"/>
      <c r="JYJ377" s="59"/>
      <c r="JYK377" s="59"/>
      <c r="JYL377" s="59"/>
      <c r="JYM377" s="59"/>
      <c r="JYN377" s="59"/>
      <c r="JYO377" s="59"/>
      <c r="JYP377" s="59"/>
      <c r="JYQ377" s="59"/>
      <c r="JYV377" s="59"/>
      <c r="JZA377" s="59"/>
      <c r="JZS377" s="322"/>
      <c r="JZT377" s="59"/>
      <c r="JZU377" s="59"/>
      <c r="JZV377" s="59"/>
      <c r="JZW377" s="59"/>
      <c r="JZX377" s="59"/>
      <c r="JZY377" s="59"/>
      <c r="JZZ377" s="59"/>
      <c r="KAA377" s="59"/>
      <c r="KAB377" s="59"/>
      <c r="KAC377" s="59"/>
      <c r="KAH377" s="59"/>
      <c r="KAM377" s="59"/>
      <c r="KBE377" s="322"/>
      <c r="KBF377" s="59"/>
      <c r="KBG377" s="59"/>
      <c r="KBH377" s="59"/>
      <c r="KBI377" s="59"/>
      <c r="KBJ377" s="59"/>
      <c r="KBK377" s="59"/>
      <c r="KBL377" s="59"/>
      <c r="KBM377" s="59"/>
      <c r="KBN377" s="59"/>
      <c r="KBO377" s="59"/>
      <c r="KBT377" s="59"/>
      <c r="KBY377" s="59"/>
      <c r="KCQ377" s="322"/>
      <c r="KCR377" s="59"/>
      <c r="KCS377" s="59"/>
      <c r="KCT377" s="59"/>
      <c r="KCU377" s="59"/>
      <c r="KCV377" s="59"/>
      <c r="KCW377" s="59"/>
      <c r="KCX377" s="59"/>
      <c r="KCY377" s="59"/>
      <c r="KCZ377" s="59"/>
      <c r="KDA377" s="59"/>
      <c r="KDF377" s="59"/>
      <c r="KDK377" s="59"/>
      <c r="KEC377" s="322"/>
      <c r="KED377" s="59"/>
      <c r="KEE377" s="59"/>
      <c r="KEF377" s="59"/>
      <c r="KEG377" s="59"/>
      <c r="KEH377" s="59"/>
      <c r="KEI377" s="59"/>
      <c r="KEJ377" s="59"/>
      <c r="KEK377" s="59"/>
      <c r="KEL377" s="59"/>
      <c r="KEM377" s="59"/>
      <c r="KER377" s="59"/>
      <c r="KEW377" s="59"/>
      <c r="KFO377" s="322"/>
      <c r="KFP377" s="59"/>
      <c r="KFQ377" s="59"/>
      <c r="KFR377" s="59"/>
      <c r="KFS377" s="59"/>
      <c r="KFT377" s="59"/>
      <c r="KFU377" s="59"/>
      <c r="KFV377" s="59"/>
      <c r="KFW377" s="59"/>
      <c r="KFX377" s="59"/>
      <c r="KFY377" s="59"/>
      <c r="KGD377" s="59"/>
      <c r="KGI377" s="59"/>
      <c r="KHA377" s="322"/>
      <c r="KHB377" s="59"/>
      <c r="KHC377" s="59"/>
      <c r="KHD377" s="59"/>
      <c r="KHE377" s="59"/>
      <c r="KHF377" s="59"/>
      <c r="KHG377" s="59"/>
      <c r="KHH377" s="59"/>
      <c r="KHI377" s="59"/>
      <c r="KHJ377" s="59"/>
      <c r="KHK377" s="59"/>
      <c r="KHP377" s="59"/>
      <c r="KHU377" s="59"/>
      <c r="KIM377" s="322"/>
      <c r="KIN377" s="59"/>
      <c r="KIO377" s="59"/>
      <c r="KIP377" s="59"/>
      <c r="KIQ377" s="59"/>
      <c r="KIR377" s="59"/>
      <c r="KIS377" s="59"/>
      <c r="KIT377" s="59"/>
      <c r="KIU377" s="59"/>
      <c r="KIV377" s="59"/>
      <c r="KIW377" s="59"/>
      <c r="KJB377" s="59"/>
      <c r="KJG377" s="59"/>
      <c r="KJY377" s="322"/>
      <c r="KJZ377" s="59"/>
      <c r="KKA377" s="59"/>
      <c r="KKB377" s="59"/>
      <c r="KKC377" s="59"/>
      <c r="KKD377" s="59"/>
      <c r="KKE377" s="59"/>
      <c r="KKF377" s="59"/>
      <c r="KKG377" s="59"/>
      <c r="KKH377" s="59"/>
      <c r="KKI377" s="59"/>
      <c r="KKN377" s="59"/>
      <c r="KKS377" s="59"/>
      <c r="KLK377" s="322"/>
      <c r="KLL377" s="59"/>
      <c r="KLM377" s="59"/>
      <c r="KLN377" s="59"/>
      <c r="KLO377" s="59"/>
      <c r="KLP377" s="59"/>
      <c r="KLQ377" s="59"/>
      <c r="KLR377" s="59"/>
      <c r="KLS377" s="59"/>
      <c r="KLT377" s="59"/>
      <c r="KLU377" s="59"/>
      <c r="KLZ377" s="59"/>
      <c r="KME377" s="59"/>
      <c r="KMW377" s="322"/>
      <c r="KMX377" s="59"/>
      <c r="KMY377" s="59"/>
      <c r="KMZ377" s="59"/>
      <c r="KNA377" s="59"/>
      <c r="KNB377" s="59"/>
      <c r="KNC377" s="59"/>
      <c r="KND377" s="59"/>
      <c r="KNE377" s="59"/>
      <c r="KNF377" s="59"/>
      <c r="KNG377" s="59"/>
      <c r="KNL377" s="59"/>
      <c r="KNQ377" s="59"/>
      <c r="KOI377" s="322"/>
      <c r="KOJ377" s="59"/>
      <c r="KOK377" s="59"/>
      <c r="KOL377" s="59"/>
      <c r="KOM377" s="59"/>
      <c r="KON377" s="59"/>
      <c r="KOO377" s="59"/>
      <c r="KOP377" s="59"/>
      <c r="KOQ377" s="59"/>
      <c r="KOR377" s="59"/>
      <c r="KOS377" s="59"/>
      <c r="KOX377" s="59"/>
      <c r="KPC377" s="59"/>
      <c r="KPU377" s="322"/>
      <c r="KPV377" s="59"/>
      <c r="KPW377" s="59"/>
      <c r="KPX377" s="59"/>
      <c r="KPY377" s="59"/>
      <c r="KPZ377" s="59"/>
      <c r="KQA377" s="59"/>
      <c r="KQB377" s="59"/>
      <c r="KQC377" s="59"/>
      <c r="KQD377" s="59"/>
      <c r="KQE377" s="59"/>
      <c r="KQJ377" s="59"/>
      <c r="KQO377" s="59"/>
      <c r="KRG377" s="322"/>
      <c r="KRH377" s="59"/>
      <c r="KRI377" s="59"/>
      <c r="KRJ377" s="59"/>
      <c r="KRK377" s="59"/>
      <c r="KRL377" s="59"/>
      <c r="KRM377" s="59"/>
      <c r="KRN377" s="59"/>
      <c r="KRO377" s="59"/>
      <c r="KRP377" s="59"/>
      <c r="KRQ377" s="59"/>
      <c r="KRV377" s="59"/>
      <c r="KSA377" s="59"/>
      <c r="KSS377" s="322"/>
      <c r="KST377" s="59"/>
      <c r="KSU377" s="59"/>
      <c r="KSV377" s="59"/>
      <c r="KSW377" s="59"/>
      <c r="KSX377" s="59"/>
      <c r="KSY377" s="59"/>
      <c r="KSZ377" s="59"/>
      <c r="KTA377" s="59"/>
      <c r="KTB377" s="59"/>
      <c r="KTC377" s="59"/>
      <c r="KTH377" s="59"/>
      <c r="KTM377" s="59"/>
      <c r="KUE377" s="322"/>
      <c r="KUF377" s="59"/>
      <c r="KUG377" s="59"/>
      <c r="KUH377" s="59"/>
      <c r="KUI377" s="59"/>
      <c r="KUJ377" s="59"/>
      <c r="KUK377" s="59"/>
      <c r="KUL377" s="59"/>
      <c r="KUM377" s="59"/>
      <c r="KUN377" s="59"/>
      <c r="KUO377" s="59"/>
      <c r="KUT377" s="59"/>
      <c r="KUY377" s="59"/>
      <c r="KVQ377" s="322"/>
      <c r="KVR377" s="59"/>
      <c r="KVS377" s="59"/>
      <c r="KVT377" s="59"/>
      <c r="KVU377" s="59"/>
      <c r="KVV377" s="59"/>
      <c r="KVW377" s="59"/>
      <c r="KVX377" s="59"/>
      <c r="KVY377" s="59"/>
      <c r="KVZ377" s="59"/>
      <c r="KWA377" s="59"/>
      <c r="KWF377" s="59"/>
      <c r="KWK377" s="59"/>
      <c r="KXC377" s="322"/>
      <c r="KXD377" s="59"/>
      <c r="KXE377" s="59"/>
      <c r="KXF377" s="59"/>
      <c r="KXG377" s="59"/>
      <c r="KXH377" s="59"/>
      <c r="KXI377" s="59"/>
      <c r="KXJ377" s="59"/>
      <c r="KXK377" s="59"/>
      <c r="KXL377" s="59"/>
      <c r="KXM377" s="59"/>
      <c r="KXR377" s="59"/>
      <c r="KXW377" s="59"/>
      <c r="KYO377" s="322"/>
      <c r="KYP377" s="59"/>
      <c r="KYQ377" s="59"/>
      <c r="KYR377" s="59"/>
      <c r="KYS377" s="59"/>
      <c r="KYT377" s="59"/>
      <c r="KYU377" s="59"/>
      <c r="KYV377" s="59"/>
      <c r="KYW377" s="59"/>
      <c r="KYX377" s="59"/>
      <c r="KYY377" s="59"/>
      <c r="KZD377" s="59"/>
      <c r="KZI377" s="59"/>
      <c r="LAA377" s="322"/>
      <c r="LAB377" s="59"/>
      <c r="LAC377" s="59"/>
      <c r="LAD377" s="59"/>
      <c r="LAE377" s="59"/>
      <c r="LAF377" s="59"/>
      <c r="LAG377" s="59"/>
      <c r="LAH377" s="59"/>
      <c r="LAI377" s="59"/>
      <c r="LAJ377" s="59"/>
      <c r="LAK377" s="59"/>
      <c r="LAP377" s="59"/>
      <c r="LAU377" s="59"/>
      <c r="LBM377" s="322"/>
      <c r="LBN377" s="59"/>
      <c r="LBO377" s="59"/>
      <c r="LBP377" s="59"/>
      <c r="LBQ377" s="59"/>
      <c r="LBR377" s="59"/>
      <c r="LBS377" s="59"/>
      <c r="LBT377" s="59"/>
      <c r="LBU377" s="59"/>
      <c r="LBV377" s="59"/>
      <c r="LBW377" s="59"/>
      <c r="LCB377" s="59"/>
      <c r="LCG377" s="59"/>
      <c r="LCY377" s="322"/>
      <c r="LCZ377" s="59"/>
      <c r="LDA377" s="59"/>
      <c r="LDB377" s="59"/>
      <c r="LDC377" s="59"/>
      <c r="LDD377" s="59"/>
      <c r="LDE377" s="59"/>
      <c r="LDF377" s="59"/>
      <c r="LDG377" s="59"/>
      <c r="LDH377" s="59"/>
      <c r="LDI377" s="59"/>
      <c r="LDN377" s="59"/>
      <c r="LDS377" s="59"/>
      <c r="LEK377" s="322"/>
      <c r="LEL377" s="59"/>
      <c r="LEM377" s="59"/>
      <c r="LEN377" s="59"/>
      <c r="LEO377" s="59"/>
      <c r="LEP377" s="59"/>
      <c r="LEQ377" s="59"/>
      <c r="LER377" s="59"/>
      <c r="LES377" s="59"/>
      <c r="LET377" s="59"/>
      <c r="LEU377" s="59"/>
      <c r="LEZ377" s="59"/>
      <c r="LFE377" s="59"/>
      <c r="LFW377" s="322"/>
      <c r="LFX377" s="59"/>
      <c r="LFY377" s="59"/>
      <c r="LFZ377" s="59"/>
      <c r="LGA377" s="59"/>
      <c r="LGB377" s="59"/>
      <c r="LGC377" s="59"/>
      <c r="LGD377" s="59"/>
      <c r="LGE377" s="59"/>
      <c r="LGF377" s="59"/>
      <c r="LGG377" s="59"/>
      <c r="LGL377" s="59"/>
      <c r="LGQ377" s="59"/>
      <c r="LHI377" s="322"/>
      <c r="LHJ377" s="59"/>
      <c r="LHK377" s="59"/>
      <c r="LHL377" s="59"/>
      <c r="LHM377" s="59"/>
      <c r="LHN377" s="59"/>
      <c r="LHO377" s="59"/>
      <c r="LHP377" s="59"/>
      <c r="LHQ377" s="59"/>
      <c r="LHR377" s="59"/>
      <c r="LHS377" s="59"/>
      <c r="LHX377" s="59"/>
      <c r="LIC377" s="59"/>
      <c r="LIU377" s="322"/>
      <c r="LIV377" s="59"/>
      <c r="LIW377" s="59"/>
      <c r="LIX377" s="59"/>
      <c r="LIY377" s="59"/>
      <c r="LIZ377" s="59"/>
      <c r="LJA377" s="59"/>
      <c r="LJB377" s="59"/>
      <c r="LJC377" s="59"/>
      <c r="LJD377" s="59"/>
      <c r="LJE377" s="59"/>
      <c r="LJJ377" s="59"/>
      <c r="LJO377" s="59"/>
      <c r="LKG377" s="322"/>
      <c r="LKH377" s="59"/>
      <c r="LKI377" s="59"/>
      <c r="LKJ377" s="59"/>
      <c r="LKK377" s="59"/>
      <c r="LKL377" s="59"/>
      <c r="LKM377" s="59"/>
      <c r="LKN377" s="59"/>
      <c r="LKO377" s="59"/>
      <c r="LKP377" s="59"/>
      <c r="LKQ377" s="59"/>
      <c r="LKV377" s="59"/>
      <c r="LLA377" s="59"/>
      <c r="LLS377" s="322"/>
      <c r="LLT377" s="59"/>
      <c r="LLU377" s="59"/>
      <c r="LLV377" s="59"/>
      <c r="LLW377" s="59"/>
      <c r="LLX377" s="59"/>
      <c r="LLY377" s="59"/>
      <c r="LLZ377" s="59"/>
      <c r="LMA377" s="59"/>
      <c r="LMB377" s="59"/>
      <c r="LMC377" s="59"/>
      <c r="LMH377" s="59"/>
      <c r="LMM377" s="59"/>
      <c r="LNE377" s="322"/>
      <c r="LNF377" s="59"/>
      <c r="LNG377" s="59"/>
      <c r="LNH377" s="59"/>
      <c r="LNI377" s="59"/>
      <c r="LNJ377" s="59"/>
      <c r="LNK377" s="59"/>
      <c r="LNL377" s="59"/>
      <c r="LNM377" s="59"/>
      <c r="LNN377" s="59"/>
      <c r="LNO377" s="59"/>
      <c r="LNT377" s="59"/>
      <c r="LNY377" s="59"/>
      <c r="LOQ377" s="322"/>
      <c r="LOR377" s="59"/>
      <c r="LOS377" s="59"/>
      <c r="LOT377" s="59"/>
      <c r="LOU377" s="59"/>
      <c r="LOV377" s="59"/>
      <c r="LOW377" s="59"/>
      <c r="LOX377" s="59"/>
      <c r="LOY377" s="59"/>
      <c r="LOZ377" s="59"/>
      <c r="LPA377" s="59"/>
      <c r="LPF377" s="59"/>
      <c r="LPK377" s="59"/>
      <c r="LQC377" s="322"/>
      <c r="LQD377" s="59"/>
      <c r="LQE377" s="59"/>
      <c r="LQF377" s="59"/>
      <c r="LQG377" s="59"/>
      <c r="LQH377" s="59"/>
      <c r="LQI377" s="59"/>
      <c r="LQJ377" s="59"/>
      <c r="LQK377" s="59"/>
      <c r="LQL377" s="59"/>
      <c r="LQM377" s="59"/>
      <c r="LQR377" s="59"/>
      <c r="LQW377" s="59"/>
      <c r="LRO377" s="322"/>
      <c r="LRP377" s="59"/>
      <c r="LRQ377" s="59"/>
      <c r="LRR377" s="59"/>
      <c r="LRS377" s="59"/>
      <c r="LRT377" s="59"/>
      <c r="LRU377" s="59"/>
      <c r="LRV377" s="59"/>
      <c r="LRW377" s="59"/>
      <c r="LRX377" s="59"/>
      <c r="LRY377" s="59"/>
      <c r="LSD377" s="59"/>
      <c r="LSI377" s="59"/>
      <c r="LTA377" s="322"/>
      <c r="LTB377" s="59"/>
      <c r="LTC377" s="59"/>
      <c r="LTD377" s="59"/>
      <c r="LTE377" s="59"/>
      <c r="LTF377" s="59"/>
      <c r="LTG377" s="59"/>
      <c r="LTH377" s="59"/>
      <c r="LTI377" s="59"/>
      <c r="LTJ377" s="59"/>
      <c r="LTK377" s="59"/>
      <c r="LTP377" s="59"/>
      <c r="LTU377" s="59"/>
      <c r="LUM377" s="322"/>
      <c r="LUN377" s="59"/>
      <c r="LUO377" s="59"/>
      <c r="LUP377" s="59"/>
      <c r="LUQ377" s="59"/>
      <c r="LUR377" s="59"/>
      <c r="LUS377" s="59"/>
      <c r="LUT377" s="59"/>
      <c r="LUU377" s="59"/>
      <c r="LUV377" s="59"/>
      <c r="LUW377" s="59"/>
      <c r="LVB377" s="59"/>
      <c r="LVG377" s="59"/>
      <c r="LVY377" s="322"/>
      <c r="LVZ377" s="59"/>
      <c r="LWA377" s="59"/>
      <c r="LWB377" s="59"/>
      <c r="LWC377" s="59"/>
      <c r="LWD377" s="59"/>
      <c r="LWE377" s="59"/>
      <c r="LWF377" s="59"/>
      <c r="LWG377" s="59"/>
      <c r="LWH377" s="59"/>
      <c r="LWI377" s="59"/>
      <c r="LWN377" s="59"/>
      <c r="LWS377" s="59"/>
      <c r="LXK377" s="322"/>
      <c r="LXL377" s="59"/>
      <c r="LXM377" s="59"/>
      <c r="LXN377" s="59"/>
      <c r="LXO377" s="59"/>
      <c r="LXP377" s="59"/>
      <c r="LXQ377" s="59"/>
      <c r="LXR377" s="59"/>
      <c r="LXS377" s="59"/>
      <c r="LXT377" s="59"/>
      <c r="LXU377" s="59"/>
      <c r="LXZ377" s="59"/>
      <c r="LYE377" s="59"/>
      <c r="LYW377" s="322"/>
      <c r="LYX377" s="59"/>
      <c r="LYY377" s="59"/>
      <c r="LYZ377" s="59"/>
      <c r="LZA377" s="59"/>
      <c r="LZB377" s="59"/>
      <c r="LZC377" s="59"/>
      <c r="LZD377" s="59"/>
      <c r="LZE377" s="59"/>
      <c r="LZF377" s="59"/>
      <c r="LZG377" s="59"/>
      <c r="LZL377" s="59"/>
      <c r="LZQ377" s="59"/>
      <c r="MAI377" s="322"/>
      <c r="MAJ377" s="59"/>
      <c r="MAK377" s="59"/>
      <c r="MAL377" s="59"/>
      <c r="MAM377" s="59"/>
      <c r="MAN377" s="59"/>
      <c r="MAO377" s="59"/>
      <c r="MAP377" s="59"/>
      <c r="MAQ377" s="59"/>
      <c r="MAR377" s="59"/>
      <c r="MAS377" s="59"/>
      <c r="MAX377" s="59"/>
      <c r="MBC377" s="59"/>
      <c r="MBU377" s="322"/>
      <c r="MBV377" s="59"/>
      <c r="MBW377" s="59"/>
      <c r="MBX377" s="59"/>
      <c r="MBY377" s="59"/>
      <c r="MBZ377" s="59"/>
      <c r="MCA377" s="59"/>
      <c r="MCB377" s="59"/>
      <c r="MCC377" s="59"/>
      <c r="MCD377" s="59"/>
      <c r="MCE377" s="59"/>
      <c r="MCJ377" s="59"/>
      <c r="MCO377" s="59"/>
      <c r="MDG377" s="322"/>
      <c r="MDH377" s="59"/>
      <c r="MDI377" s="59"/>
      <c r="MDJ377" s="59"/>
      <c r="MDK377" s="59"/>
      <c r="MDL377" s="59"/>
      <c r="MDM377" s="59"/>
      <c r="MDN377" s="59"/>
      <c r="MDO377" s="59"/>
      <c r="MDP377" s="59"/>
      <c r="MDQ377" s="59"/>
      <c r="MDV377" s="59"/>
      <c r="MEA377" s="59"/>
      <c r="MES377" s="322"/>
      <c r="MET377" s="59"/>
      <c r="MEU377" s="59"/>
      <c r="MEV377" s="59"/>
      <c r="MEW377" s="59"/>
      <c r="MEX377" s="59"/>
      <c r="MEY377" s="59"/>
      <c r="MEZ377" s="59"/>
      <c r="MFA377" s="59"/>
      <c r="MFB377" s="59"/>
      <c r="MFC377" s="59"/>
      <c r="MFH377" s="59"/>
      <c r="MFM377" s="59"/>
      <c r="MGE377" s="322"/>
      <c r="MGF377" s="59"/>
      <c r="MGG377" s="59"/>
      <c r="MGH377" s="59"/>
      <c r="MGI377" s="59"/>
      <c r="MGJ377" s="59"/>
      <c r="MGK377" s="59"/>
      <c r="MGL377" s="59"/>
      <c r="MGM377" s="59"/>
      <c r="MGN377" s="59"/>
      <c r="MGO377" s="59"/>
      <c r="MGT377" s="59"/>
      <c r="MGY377" s="59"/>
      <c r="MHQ377" s="322"/>
      <c r="MHR377" s="59"/>
      <c r="MHS377" s="59"/>
      <c r="MHT377" s="59"/>
      <c r="MHU377" s="59"/>
      <c r="MHV377" s="59"/>
      <c r="MHW377" s="59"/>
      <c r="MHX377" s="59"/>
      <c r="MHY377" s="59"/>
      <c r="MHZ377" s="59"/>
      <c r="MIA377" s="59"/>
      <c r="MIF377" s="59"/>
      <c r="MIK377" s="59"/>
      <c r="MJC377" s="322"/>
      <c r="MJD377" s="59"/>
      <c r="MJE377" s="59"/>
      <c r="MJF377" s="59"/>
      <c r="MJG377" s="59"/>
      <c r="MJH377" s="59"/>
      <c r="MJI377" s="59"/>
      <c r="MJJ377" s="59"/>
      <c r="MJK377" s="59"/>
      <c r="MJL377" s="59"/>
      <c r="MJM377" s="59"/>
      <c r="MJR377" s="59"/>
      <c r="MJW377" s="59"/>
      <c r="MKO377" s="322"/>
      <c r="MKP377" s="59"/>
      <c r="MKQ377" s="59"/>
      <c r="MKR377" s="59"/>
      <c r="MKS377" s="59"/>
      <c r="MKT377" s="59"/>
      <c r="MKU377" s="59"/>
      <c r="MKV377" s="59"/>
      <c r="MKW377" s="59"/>
      <c r="MKX377" s="59"/>
      <c r="MKY377" s="59"/>
      <c r="MLD377" s="59"/>
      <c r="MLI377" s="59"/>
      <c r="MMA377" s="322"/>
      <c r="MMB377" s="59"/>
      <c r="MMC377" s="59"/>
      <c r="MMD377" s="59"/>
      <c r="MME377" s="59"/>
      <c r="MMF377" s="59"/>
      <c r="MMG377" s="59"/>
      <c r="MMH377" s="59"/>
      <c r="MMI377" s="59"/>
      <c r="MMJ377" s="59"/>
      <c r="MMK377" s="59"/>
      <c r="MMP377" s="59"/>
      <c r="MMU377" s="59"/>
      <c r="MNM377" s="322"/>
      <c r="MNN377" s="59"/>
      <c r="MNO377" s="59"/>
      <c r="MNP377" s="59"/>
      <c r="MNQ377" s="59"/>
      <c r="MNR377" s="59"/>
      <c r="MNS377" s="59"/>
      <c r="MNT377" s="59"/>
      <c r="MNU377" s="59"/>
      <c r="MNV377" s="59"/>
      <c r="MNW377" s="59"/>
      <c r="MOB377" s="59"/>
      <c r="MOG377" s="59"/>
      <c r="MOY377" s="322"/>
      <c r="MOZ377" s="59"/>
      <c r="MPA377" s="59"/>
      <c r="MPB377" s="59"/>
      <c r="MPC377" s="59"/>
      <c r="MPD377" s="59"/>
      <c r="MPE377" s="59"/>
      <c r="MPF377" s="59"/>
      <c r="MPG377" s="59"/>
      <c r="MPH377" s="59"/>
      <c r="MPI377" s="59"/>
      <c r="MPN377" s="59"/>
      <c r="MPS377" s="59"/>
      <c r="MQK377" s="322"/>
      <c r="MQL377" s="59"/>
      <c r="MQM377" s="59"/>
      <c r="MQN377" s="59"/>
      <c r="MQO377" s="59"/>
      <c r="MQP377" s="59"/>
      <c r="MQQ377" s="59"/>
      <c r="MQR377" s="59"/>
      <c r="MQS377" s="59"/>
      <c r="MQT377" s="59"/>
      <c r="MQU377" s="59"/>
      <c r="MQZ377" s="59"/>
      <c r="MRE377" s="59"/>
      <c r="MRW377" s="322"/>
      <c r="MRX377" s="59"/>
      <c r="MRY377" s="59"/>
      <c r="MRZ377" s="59"/>
      <c r="MSA377" s="59"/>
      <c r="MSB377" s="59"/>
      <c r="MSC377" s="59"/>
      <c r="MSD377" s="59"/>
      <c r="MSE377" s="59"/>
      <c r="MSF377" s="59"/>
      <c r="MSG377" s="59"/>
      <c r="MSL377" s="59"/>
      <c r="MSQ377" s="59"/>
      <c r="MTI377" s="322"/>
      <c r="MTJ377" s="59"/>
      <c r="MTK377" s="59"/>
      <c r="MTL377" s="59"/>
      <c r="MTM377" s="59"/>
      <c r="MTN377" s="59"/>
      <c r="MTO377" s="59"/>
      <c r="MTP377" s="59"/>
      <c r="MTQ377" s="59"/>
      <c r="MTR377" s="59"/>
      <c r="MTS377" s="59"/>
      <c r="MTX377" s="59"/>
      <c r="MUC377" s="59"/>
      <c r="MUU377" s="322"/>
      <c r="MUV377" s="59"/>
      <c r="MUW377" s="59"/>
      <c r="MUX377" s="59"/>
      <c r="MUY377" s="59"/>
      <c r="MUZ377" s="59"/>
      <c r="MVA377" s="59"/>
      <c r="MVB377" s="59"/>
      <c r="MVC377" s="59"/>
      <c r="MVD377" s="59"/>
      <c r="MVE377" s="59"/>
      <c r="MVJ377" s="59"/>
      <c r="MVO377" s="59"/>
      <c r="MWG377" s="322"/>
      <c r="MWH377" s="59"/>
      <c r="MWI377" s="59"/>
      <c r="MWJ377" s="59"/>
      <c r="MWK377" s="59"/>
      <c r="MWL377" s="59"/>
      <c r="MWM377" s="59"/>
      <c r="MWN377" s="59"/>
      <c r="MWO377" s="59"/>
      <c r="MWP377" s="59"/>
      <c r="MWQ377" s="59"/>
      <c r="MWV377" s="59"/>
      <c r="MXA377" s="59"/>
      <c r="MXS377" s="322"/>
      <c r="MXT377" s="59"/>
      <c r="MXU377" s="59"/>
      <c r="MXV377" s="59"/>
      <c r="MXW377" s="59"/>
      <c r="MXX377" s="59"/>
      <c r="MXY377" s="59"/>
      <c r="MXZ377" s="59"/>
      <c r="MYA377" s="59"/>
      <c r="MYB377" s="59"/>
      <c r="MYC377" s="59"/>
      <c r="MYH377" s="59"/>
      <c r="MYM377" s="59"/>
      <c r="MZE377" s="322"/>
      <c r="MZF377" s="59"/>
      <c r="MZG377" s="59"/>
      <c r="MZH377" s="59"/>
      <c r="MZI377" s="59"/>
      <c r="MZJ377" s="59"/>
      <c r="MZK377" s="59"/>
      <c r="MZL377" s="59"/>
      <c r="MZM377" s="59"/>
      <c r="MZN377" s="59"/>
      <c r="MZO377" s="59"/>
      <c r="MZT377" s="59"/>
      <c r="MZY377" s="59"/>
      <c r="NAQ377" s="322"/>
      <c r="NAR377" s="59"/>
      <c r="NAS377" s="59"/>
      <c r="NAT377" s="59"/>
      <c r="NAU377" s="59"/>
      <c r="NAV377" s="59"/>
      <c r="NAW377" s="59"/>
      <c r="NAX377" s="59"/>
      <c r="NAY377" s="59"/>
      <c r="NAZ377" s="59"/>
      <c r="NBA377" s="59"/>
      <c r="NBF377" s="59"/>
      <c r="NBK377" s="59"/>
      <c r="NCC377" s="322"/>
      <c r="NCD377" s="59"/>
      <c r="NCE377" s="59"/>
      <c r="NCF377" s="59"/>
      <c r="NCG377" s="59"/>
      <c r="NCH377" s="59"/>
      <c r="NCI377" s="59"/>
      <c r="NCJ377" s="59"/>
      <c r="NCK377" s="59"/>
      <c r="NCL377" s="59"/>
      <c r="NCM377" s="59"/>
      <c r="NCR377" s="59"/>
      <c r="NCW377" s="59"/>
      <c r="NDO377" s="322"/>
      <c r="NDP377" s="59"/>
      <c r="NDQ377" s="59"/>
      <c r="NDR377" s="59"/>
      <c r="NDS377" s="59"/>
      <c r="NDT377" s="59"/>
      <c r="NDU377" s="59"/>
      <c r="NDV377" s="59"/>
      <c r="NDW377" s="59"/>
      <c r="NDX377" s="59"/>
      <c r="NDY377" s="59"/>
      <c r="NED377" s="59"/>
      <c r="NEI377" s="59"/>
      <c r="NFA377" s="322"/>
      <c r="NFB377" s="59"/>
      <c r="NFC377" s="59"/>
      <c r="NFD377" s="59"/>
      <c r="NFE377" s="59"/>
      <c r="NFF377" s="59"/>
      <c r="NFG377" s="59"/>
      <c r="NFH377" s="59"/>
      <c r="NFI377" s="59"/>
      <c r="NFJ377" s="59"/>
      <c r="NFK377" s="59"/>
      <c r="NFP377" s="59"/>
      <c r="NFU377" s="59"/>
      <c r="NGM377" s="322"/>
      <c r="NGN377" s="59"/>
      <c r="NGO377" s="59"/>
      <c r="NGP377" s="59"/>
      <c r="NGQ377" s="59"/>
      <c r="NGR377" s="59"/>
      <c r="NGS377" s="59"/>
      <c r="NGT377" s="59"/>
      <c r="NGU377" s="59"/>
      <c r="NGV377" s="59"/>
      <c r="NGW377" s="59"/>
      <c r="NHB377" s="59"/>
      <c r="NHG377" s="59"/>
      <c r="NHY377" s="322"/>
      <c r="NHZ377" s="59"/>
      <c r="NIA377" s="59"/>
      <c r="NIB377" s="59"/>
      <c r="NIC377" s="59"/>
      <c r="NID377" s="59"/>
      <c r="NIE377" s="59"/>
      <c r="NIF377" s="59"/>
      <c r="NIG377" s="59"/>
      <c r="NIH377" s="59"/>
      <c r="NII377" s="59"/>
      <c r="NIN377" s="59"/>
      <c r="NIS377" s="59"/>
      <c r="NJK377" s="322"/>
      <c r="NJL377" s="59"/>
      <c r="NJM377" s="59"/>
      <c r="NJN377" s="59"/>
      <c r="NJO377" s="59"/>
      <c r="NJP377" s="59"/>
      <c r="NJQ377" s="59"/>
      <c r="NJR377" s="59"/>
      <c r="NJS377" s="59"/>
      <c r="NJT377" s="59"/>
      <c r="NJU377" s="59"/>
      <c r="NJZ377" s="59"/>
      <c r="NKE377" s="59"/>
      <c r="NKW377" s="322"/>
      <c r="NKX377" s="59"/>
      <c r="NKY377" s="59"/>
      <c r="NKZ377" s="59"/>
      <c r="NLA377" s="59"/>
      <c r="NLB377" s="59"/>
      <c r="NLC377" s="59"/>
      <c r="NLD377" s="59"/>
      <c r="NLE377" s="59"/>
      <c r="NLF377" s="59"/>
      <c r="NLG377" s="59"/>
      <c r="NLL377" s="59"/>
      <c r="NLQ377" s="59"/>
      <c r="NMI377" s="322"/>
      <c r="NMJ377" s="59"/>
      <c r="NMK377" s="59"/>
      <c r="NML377" s="59"/>
      <c r="NMM377" s="59"/>
      <c r="NMN377" s="59"/>
      <c r="NMO377" s="59"/>
      <c r="NMP377" s="59"/>
      <c r="NMQ377" s="59"/>
      <c r="NMR377" s="59"/>
      <c r="NMS377" s="59"/>
      <c r="NMX377" s="59"/>
      <c r="NNC377" s="59"/>
      <c r="NNU377" s="322"/>
      <c r="NNV377" s="59"/>
      <c r="NNW377" s="59"/>
      <c r="NNX377" s="59"/>
      <c r="NNY377" s="59"/>
      <c r="NNZ377" s="59"/>
      <c r="NOA377" s="59"/>
      <c r="NOB377" s="59"/>
      <c r="NOC377" s="59"/>
      <c r="NOD377" s="59"/>
      <c r="NOE377" s="59"/>
      <c r="NOJ377" s="59"/>
      <c r="NOO377" s="59"/>
      <c r="NPG377" s="322"/>
      <c r="NPH377" s="59"/>
      <c r="NPI377" s="59"/>
      <c r="NPJ377" s="59"/>
      <c r="NPK377" s="59"/>
      <c r="NPL377" s="59"/>
      <c r="NPM377" s="59"/>
      <c r="NPN377" s="59"/>
      <c r="NPO377" s="59"/>
      <c r="NPP377" s="59"/>
      <c r="NPQ377" s="59"/>
      <c r="NPV377" s="59"/>
      <c r="NQA377" s="59"/>
      <c r="NQS377" s="322"/>
      <c r="NQT377" s="59"/>
      <c r="NQU377" s="59"/>
      <c r="NQV377" s="59"/>
      <c r="NQW377" s="59"/>
      <c r="NQX377" s="59"/>
      <c r="NQY377" s="59"/>
      <c r="NQZ377" s="59"/>
      <c r="NRA377" s="59"/>
      <c r="NRB377" s="59"/>
      <c r="NRC377" s="59"/>
      <c r="NRH377" s="59"/>
      <c r="NRM377" s="59"/>
      <c r="NSE377" s="322"/>
      <c r="NSF377" s="59"/>
      <c r="NSG377" s="59"/>
      <c r="NSH377" s="59"/>
      <c r="NSI377" s="59"/>
      <c r="NSJ377" s="59"/>
      <c r="NSK377" s="59"/>
      <c r="NSL377" s="59"/>
      <c r="NSM377" s="59"/>
      <c r="NSN377" s="59"/>
      <c r="NSO377" s="59"/>
      <c r="NST377" s="59"/>
      <c r="NSY377" s="59"/>
      <c r="NTQ377" s="322"/>
      <c r="NTR377" s="59"/>
      <c r="NTS377" s="59"/>
      <c r="NTT377" s="59"/>
      <c r="NTU377" s="59"/>
      <c r="NTV377" s="59"/>
      <c r="NTW377" s="59"/>
      <c r="NTX377" s="59"/>
      <c r="NTY377" s="59"/>
      <c r="NTZ377" s="59"/>
      <c r="NUA377" s="59"/>
      <c r="NUF377" s="59"/>
      <c r="NUK377" s="59"/>
      <c r="NVC377" s="322"/>
      <c r="NVD377" s="59"/>
      <c r="NVE377" s="59"/>
      <c r="NVF377" s="59"/>
      <c r="NVG377" s="59"/>
      <c r="NVH377" s="59"/>
      <c r="NVI377" s="59"/>
      <c r="NVJ377" s="59"/>
      <c r="NVK377" s="59"/>
      <c r="NVL377" s="59"/>
      <c r="NVM377" s="59"/>
      <c r="NVR377" s="59"/>
      <c r="NVW377" s="59"/>
      <c r="NWO377" s="322"/>
      <c r="NWP377" s="59"/>
      <c r="NWQ377" s="59"/>
      <c r="NWR377" s="59"/>
      <c r="NWS377" s="59"/>
      <c r="NWT377" s="59"/>
      <c r="NWU377" s="59"/>
      <c r="NWV377" s="59"/>
      <c r="NWW377" s="59"/>
      <c r="NWX377" s="59"/>
      <c r="NWY377" s="59"/>
      <c r="NXD377" s="59"/>
      <c r="NXI377" s="59"/>
      <c r="NYA377" s="322"/>
      <c r="NYB377" s="59"/>
      <c r="NYC377" s="59"/>
      <c r="NYD377" s="59"/>
      <c r="NYE377" s="59"/>
      <c r="NYF377" s="59"/>
      <c r="NYG377" s="59"/>
      <c r="NYH377" s="59"/>
      <c r="NYI377" s="59"/>
      <c r="NYJ377" s="59"/>
      <c r="NYK377" s="59"/>
      <c r="NYP377" s="59"/>
      <c r="NYU377" s="59"/>
      <c r="NZM377" s="322"/>
      <c r="NZN377" s="59"/>
      <c r="NZO377" s="59"/>
      <c r="NZP377" s="59"/>
      <c r="NZQ377" s="59"/>
      <c r="NZR377" s="59"/>
      <c r="NZS377" s="59"/>
      <c r="NZT377" s="59"/>
      <c r="NZU377" s="59"/>
      <c r="NZV377" s="59"/>
      <c r="NZW377" s="59"/>
      <c r="OAB377" s="59"/>
      <c r="OAG377" s="59"/>
      <c r="OAY377" s="322"/>
      <c r="OAZ377" s="59"/>
      <c r="OBA377" s="59"/>
      <c r="OBB377" s="59"/>
      <c r="OBC377" s="59"/>
      <c r="OBD377" s="59"/>
      <c r="OBE377" s="59"/>
      <c r="OBF377" s="59"/>
      <c r="OBG377" s="59"/>
      <c r="OBH377" s="59"/>
      <c r="OBI377" s="59"/>
      <c r="OBN377" s="59"/>
      <c r="OBS377" s="59"/>
      <c r="OCK377" s="322"/>
      <c r="OCL377" s="59"/>
      <c r="OCM377" s="59"/>
      <c r="OCN377" s="59"/>
      <c r="OCO377" s="59"/>
      <c r="OCP377" s="59"/>
      <c r="OCQ377" s="59"/>
      <c r="OCR377" s="59"/>
      <c r="OCS377" s="59"/>
      <c r="OCT377" s="59"/>
      <c r="OCU377" s="59"/>
      <c r="OCZ377" s="59"/>
      <c r="ODE377" s="59"/>
      <c r="ODW377" s="322"/>
      <c r="ODX377" s="59"/>
      <c r="ODY377" s="59"/>
      <c r="ODZ377" s="59"/>
      <c r="OEA377" s="59"/>
      <c r="OEB377" s="59"/>
      <c r="OEC377" s="59"/>
      <c r="OED377" s="59"/>
      <c r="OEE377" s="59"/>
      <c r="OEF377" s="59"/>
      <c r="OEG377" s="59"/>
      <c r="OEL377" s="59"/>
      <c r="OEQ377" s="59"/>
      <c r="OFI377" s="322"/>
      <c r="OFJ377" s="59"/>
      <c r="OFK377" s="59"/>
      <c r="OFL377" s="59"/>
      <c r="OFM377" s="59"/>
      <c r="OFN377" s="59"/>
      <c r="OFO377" s="59"/>
      <c r="OFP377" s="59"/>
      <c r="OFQ377" s="59"/>
      <c r="OFR377" s="59"/>
      <c r="OFS377" s="59"/>
      <c r="OFX377" s="59"/>
      <c r="OGC377" s="59"/>
      <c r="OGU377" s="322"/>
      <c r="OGV377" s="59"/>
      <c r="OGW377" s="59"/>
      <c r="OGX377" s="59"/>
      <c r="OGY377" s="59"/>
      <c r="OGZ377" s="59"/>
      <c r="OHA377" s="59"/>
      <c r="OHB377" s="59"/>
      <c r="OHC377" s="59"/>
      <c r="OHD377" s="59"/>
      <c r="OHE377" s="59"/>
      <c r="OHJ377" s="59"/>
      <c r="OHO377" s="59"/>
      <c r="OIG377" s="322"/>
      <c r="OIH377" s="59"/>
      <c r="OII377" s="59"/>
      <c r="OIJ377" s="59"/>
      <c r="OIK377" s="59"/>
      <c r="OIL377" s="59"/>
      <c r="OIM377" s="59"/>
      <c r="OIN377" s="59"/>
      <c r="OIO377" s="59"/>
      <c r="OIP377" s="59"/>
      <c r="OIQ377" s="59"/>
      <c r="OIV377" s="59"/>
      <c r="OJA377" s="59"/>
      <c r="OJS377" s="322"/>
      <c r="OJT377" s="59"/>
      <c r="OJU377" s="59"/>
      <c r="OJV377" s="59"/>
      <c r="OJW377" s="59"/>
      <c r="OJX377" s="59"/>
      <c r="OJY377" s="59"/>
      <c r="OJZ377" s="59"/>
      <c r="OKA377" s="59"/>
      <c r="OKB377" s="59"/>
      <c r="OKC377" s="59"/>
      <c r="OKH377" s="59"/>
      <c r="OKM377" s="59"/>
      <c r="OLE377" s="322"/>
      <c r="OLF377" s="59"/>
      <c r="OLG377" s="59"/>
      <c r="OLH377" s="59"/>
      <c r="OLI377" s="59"/>
      <c r="OLJ377" s="59"/>
      <c r="OLK377" s="59"/>
      <c r="OLL377" s="59"/>
      <c r="OLM377" s="59"/>
      <c r="OLN377" s="59"/>
      <c r="OLO377" s="59"/>
      <c r="OLT377" s="59"/>
      <c r="OLY377" s="59"/>
      <c r="OMQ377" s="322"/>
      <c r="OMR377" s="59"/>
      <c r="OMS377" s="59"/>
      <c r="OMT377" s="59"/>
      <c r="OMU377" s="59"/>
      <c r="OMV377" s="59"/>
      <c r="OMW377" s="59"/>
      <c r="OMX377" s="59"/>
      <c r="OMY377" s="59"/>
      <c r="OMZ377" s="59"/>
      <c r="ONA377" s="59"/>
      <c r="ONF377" s="59"/>
      <c r="ONK377" s="59"/>
      <c r="OOC377" s="322"/>
      <c r="OOD377" s="59"/>
      <c r="OOE377" s="59"/>
      <c r="OOF377" s="59"/>
      <c r="OOG377" s="59"/>
      <c r="OOH377" s="59"/>
      <c r="OOI377" s="59"/>
      <c r="OOJ377" s="59"/>
      <c r="OOK377" s="59"/>
      <c r="OOL377" s="59"/>
      <c r="OOM377" s="59"/>
      <c r="OOR377" s="59"/>
      <c r="OOW377" s="59"/>
      <c r="OPO377" s="322"/>
      <c r="OPP377" s="59"/>
      <c r="OPQ377" s="59"/>
      <c r="OPR377" s="59"/>
      <c r="OPS377" s="59"/>
      <c r="OPT377" s="59"/>
      <c r="OPU377" s="59"/>
      <c r="OPV377" s="59"/>
      <c r="OPW377" s="59"/>
      <c r="OPX377" s="59"/>
      <c r="OPY377" s="59"/>
      <c r="OQD377" s="59"/>
      <c r="OQI377" s="59"/>
      <c r="ORA377" s="322"/>
      <c r="ORB377" s="59"/>
      <c r="ORC377" s="59"/>
      <c r="ORD377" s="59"/>
      <c r="ORE377" s="59"/>
      <c r="ORF377" s="59"/>
      <c r="ORG377" s="59"/>
      <c r="ORH377" s="59"/>
      <c r="ORI377" s="59"/>
      <c r="ORJ377" s="59"/>
      <c r="ORK377" s="59"/>
      <c r="ORP377" s="59"/>
      <c r="ORU377" s="59"/>
      <c r="OSM377" s="322"/>
      <c r="OSN377" s="59"/>
      <c r="OSO377" s="59"/>
      <c r="OSP377" s="59"/>
      <c r="OSQ377" s="59"/>
      <c r="OSR377" s="59"/>
      <c r="OSS377" s="59"/>
      <c r="OST377" s="59"/>
      <c r="OSU377" s="59"/>
      <c r="OSV377" s="59"/>
      <c r="OSW377" s="59"/>
      <c r="OTB377" s="59"/>
      <c r="OTG377" s="59"/>
      <c r="OTY377" s="322"/>
      <c r="OTZ377" s="59"/>
      <c r="OUA377" s="59"/>
      <c r="OUB377" s="59"/>
      <c r="OUC377" s="59"/>
      <c r="OUD377" s="59"/>
      <c r="OUE377" s="59"/>
      <c r="OUF377" s="59"/>
      <c r="OUG377" s="59"/>
      <c r="OUH377" s="59"/>
      <c r="OUI377" s="59"/>
      <c r="OUN377" s="59"/>
      <c r="OUS377" s="59"/>
      <c r="OVK377" s="322"/>
      <c r="OVL377" s="59"/>
      <c r="OVM377" s="59"/>
      <c r="OVN377" s="59"/>
      <c r="OVO377" s="59"/>
      <c r="OVP377" s="59"/>
      <c r="OVQ377" s="59"/>
      <c r="OVR377" s="59"/>
      <c r="OVS377" s="59"/>
      <c r="OVT377" s="59"/>
      <c r="OVU377" s="59"/>
      <c r="OVZ377" s="59"/>
      <c r="OWE377" s="59"/>
      <c r="OWW377" s="322"/>
      <c r="OWX377" s="59"/>
      <c r="OWY377" s="59"/>
      <c r="OWZ377" s="59"/>
      <c r="OXA377" s="59"/>
      <c r="OXB377" s="59"/>
      <c r="OXC377" s="59"/>
      <c r="OXD377" s="59"/>
      <c r="OXE377" s="59"/>
      <c r="OXF377" s="59"/>
      <c r="OXG377" s="59"/>
      <c r="OXL377" s="59"/>
      <c r="OXQ377" s="59"/>
      <c r="OYI377" s="322"/>
      <c r="OYJ377" s="59"/>
      <c r="OYK377" s="59"/>
      <c r="OYL377" s="59"/>
      <c r="OYM377" s="59"/>
      <c r="OYN377" s="59"/>
      <c r="OYO377" s="59"/>
      <c r="OYP377" s="59"/>
      <c r="OYQ377" s="59"/>
      <c r="OYR377" s="59"/>
      <c r="OYS377" s="59"/>
      <c r="OYX377" s="59"/>
      <c r="OZC377" s="59"/>
      <c r="OZU377" s="322"/>
      <c r="OZV377" s="59"/>
      <c r="OZW377" s="59"/>
      <c r="OZX377" s="59"/>
      <c r="OZY377" s="59"/>
      <c r="OZZ377" s="59"/>
      <c r="PAA377" s="59"/>
      <c r="PAB377" s="59"/>
      <c r="PAC377" s="59"/>
      <c r="PAD377" s="59"/>
      <c r="PAE377" s="59"/>
      <c r="PAJ377" s="59"/>
      <c r="PAO377" s="59"/>
      <c r="PBG377" s="322"/>
      <c r="PBH377" s="59"/>
      <c r="PBI377" s="59"/>
      <c r="PBJ377" s="59"/>
      <c r="PBK377" s="59"/>
      <c r="PBL377" s="59"/>
      <c r="PBM377" s="59"/>
      <c r="PBN377" s="59"/>
      <c r="PBO377" s="59"/>
      <c r="PBP377" s="59"/>
      <c r="PBQ377" s="59"/>
      <c r="PBV377" s="59"/>
      <c r="PCA377" s="59"/>
      <c r="PCS377" s="322"/>
      <c r="PCT377" s="59"/>
      <c r="PCU377" s="59"/>
      <c r="PCV377" s="59"/>
      <c r="PCW377" s="59"/>
      <c r="PCX377" s="59"/>
      <c r="PCY377" s="59"/>
      <c r="PCZ377" s="59"/>
      <c r="PDA377" s="59"/>
      <c r="PDB377" s="59"/>
      <c r="PDC377" s="59"/>
      <c r="PDH377" s="59"/>
      <c r="PDM377" s="59"/>
      <c r="PEE377" s="322"/>
      <c r="PEF377" s="59"/>
      <c r="PEG377" s="59"/>
      <c r="PEH377" s="59"/>
      <c r="PEI377" s="59"/>
      <c r="PEJ377" s="59"/>
      <c r="PEK377" s="59"/>
      <c r="PEL377" s="59"/>
      <c r="PEM377" s="59"/>
      <c r="PEN377" s="59"/>
      <c r="PEO377" s="59"/>
      <c r="PET377" s="59"/>
      <c r="PEY377" s="59"/>
      <c r="PFQ377" s="322"/>
      <c r="PFR377" s="59"/>
      <c r="PFS377" s="59"/>
      <c r="PFT377" s="59"/>
      <c r="PFU377" s="59"/>
      <c r="PFV377" s="59"/>
      <c r="PFW377" s="59"/>
      <c r="PFX377" s="59"/>
      <c r="PFY377" s="59"/>
      <c r="PFZ377" s="59"/>
      <c r="PGA377" s="59"/>
      <c r="PGF377" s="59"/>
      <c r="PGK377" s="59"/>
      <c r="PHC377" s="322"/>
      <c r="PHD377" s="59"/>
      <c r="PHE377" s="59"/>
      <c r="PHF377" s="59"/>
      <c r="PHG377" s="59"/>
      <c r="PHH377" s="59"/>
      <c r="PHI377" s="59"/>
      <c r="PHJ377" s="59"/>
      <c r="PHK377" s="59"/>
      <c r="PHL377" s="59"/>
      <c r="PHM377" s="59"/>
      <c r="PHR377" s="59"/>
      <c r="PHW377" s="59"/>
      <c r="PIO377" s="322"/>
      <c r="PIP377" s="59"/>
      <c r="PIQ377" s="59"/>
      <c r="PIR377" s="59"/>
      <c r="PIS377" s="59"/>
      <c r="PIT377" s="59"/>
      <c r="PIU377" s="59"/>
      <c r="PIV377" s="59"/>
      <c r="PIW377" s="59"/>
      <c r="PIX377" s="59"/>
      <c r="PIY377" s="59"/>
      <c r="PJD377" s="59"/>
      <c r="PJI377" s="59"/>
      <c r="PKA377" s="322"/>
      <c r="PKB377" s="59"/>
      <c r="PKC377" s="59"/>
      <c r="PKD377" s="59"/>
      <c r="PKE377" s="59"/>
      <c r="PKF377" s="59"/>
      <c r="PKG377" s="59"/>
      <c r="PKH377" s="59"/>
      <c r="PKI377" s="59"/>
      <c r="PKJ377" s="59"/>
      <c r="PKK377" s="59"/>
      <c r="PKP377" s="59"/>
      <c r="PKU377" s="59"/>
      <c r="PLM377" s="322"/>
      <c r="PLN377" s="59"/>
      <c r="PLO377" s="59"/>
      <c r="PLP377" s="59"/>
      <c r="PLQ377" s="59"/>
      <c r="PLR377" s="59"/>
      <c r="PLS377" s="59"/>
      <c r="PLT377" s="59"/>
      <c r="PLU377" s="59"/>
      <c r="PLV377" s="59"/>
      <c r="PLW377" s="59"/>
      <c r="PMB377" s="59"/>
      <c r="PMG377" s="59"/>
      <c r="PMY377" s="322"/>
      <c r="PMZ377" s="59"/>
      <c r="PNA377" s="59"/>
      <c r="PNB377" s="59"/>
      <c r="PNC377" s="59"/>
      <c r="PND377" s="59"/>
      <c r="PNE377" s="59"/>
      <c r="PNF377" s="59"/>
      <c r="PNG377" s="59"/>
      <c r="PNH377" s="59"/>
      <c r="PNI377" s="59"/>
      <c r="PNN377" s="59"/>
      <c r="PNS377" s="59"/>
      <c r="POK377" s="322"/>
      <c r="POL377" s="59"/>
      <c r="POM377" s="59"/>
      <c r="PON377" s="59"/>
      <c r="POO377" s="59"/>
      <c r="POP377" s="59"/>
      <c r="POQ377" s="59"/>
      <c r="POR377" s="59"/>
      <c r="POS377" s="59"/>
      <c r="POT377" s="59"/>
      <c r="POU377" s="59"/>
      <c r="POZ377" s="59"/>
      <c r="PPE377" s="59"/>
      <c r="PPW377" s="322"/>
      <c r="PPX377" s="59"/>
      <c r="PPY377" s="59"/>
      <c r="PPZ377" s="59"/>
      <c r="PQA377" s="59"/>
      <c r="PQB377" s="59"/>
      <c r="PQC377" s="59"/>
      <c r="PQD377" s="59"/>
      <c r="PQE377" s="59"/>
      <c r="PQF377" s="59"/>
      <c r="PQG377" s="59"/>
      <c r="PQL377" s="59"/>
      <c r="PQQ377" s="59"/>
      <c r="PRI377" s="322"/>
      <c r="PRJ377" s="59"/>
      <c r="PRK377" s="59"/>
      <c r="PRL377" s="59"/>
      <c r="PRM377" s="59"/>
      <c r="PRN377" s="59"/>
      <c r="PRO377" s="59"/>
      <c r="PRP377" s="59"/>
      <c r="PRQ377" s="59"/>
      <c r="PRR377" s="59"/>
      <c r="PRS377" s="59"/>
      <c r="PRX377" s="59"/>
      <c r="PSC377" s="59"/>
      <c r="PSU377" s="322"/>
      <c r="PSV377" s="59"/>
      <c r="PSW377" s="59"/>
      <c r="PSX377" s="59"/>
      <c r="PSY377" s="59"/>
      <c r="PSZ377" s="59"/>
      <c r="PTA377" s="59"/>
      <c r="PTB377" s="59"/>
      <c r="PTC377" s="59"/>
      <c r="PTD377" s="59"/>
      <c r="PTE377" s="59"/>
      <c r="PTJ377" s="59"/>
      <c r="PTO377" s="59"/>
      <c r="PUG377" s="322"/>
      <c r="PUH377" s="59"/>
      <c r="PUI377" s="59"/>
      <c r="PUJ377" s="59"/>
      <c r="PUK377" s="59"/>
      <c r="PUL377" s="59"/>
      <c r="PUM377" s="59"/>
      <c r="PUN377" s="59"/>
      <c r="PUO377" s="59"/>
      <c r="PUP377" s="59"/>
      <c r="PUQ377" s="59"/>
      <c r="PUV377" s="59"/>
      <c r="PVA377" s="59"/>
      <c r="PVS377" s="322"/>
      <c r="PVT377" s="59"/>
      <c r="PVU377" s="59"/>
      <c r="PVV377" s="59"/>
      <c r="PVW377" s="59"/>
      <c r="PVX377" s="59"/>
      <c r="PVY377" s="59"/>
      <c r="PVZ377" s="59"/>
      <c r="PWA377" s="59"/>
      <c r="PWB377" s="59"/>
      <c r="PWC377" s="59"/>
      <c r="PWH377" s="59"/>
      <c r="PWM377" s="59"/>
      <c r="PXE377" s="322"/>
      <c r="PXF377" s="59"/>
      <c r="PXG377" s="59"/>
      <c r="PXH377" s="59"/>
      <c r="PXI377" s="59"/>
      <c r="PXJ377" s="59"/>
      <c r="PXK377" s="59"/>
      <c r="PXL377" s="59"/>
      <c r="PXM377" s="59"/>
      <c r="PXN377" s="59"/>
      <c r="PXO377" s="59"/>
      <c r="PXT377" s="59"/>
      <c r="PXY377" s="59"/>
      <c r="PYQ377" s="322"/>
      <c r="PYR377" s="59"/>
      <c r="PYS377" s="59"/>
      <c r="PYT377" s="59"/>
      <c r="PYU377" s="59"/>
      <c r="PYV377" s="59"/>
      <c r="PYW377" s="59"/>
      <c r="PYX377" s="59"/>
      <c r="PYY377" s="59"/>
      <c r="PYZ377" s="59"/>
      <c r="PZA377" s="59"/>
      <c r="PZF377" s="59"/>
      <c r="PZK377" s="59"/>
      <c r="QAC377" s="322"/>
      <c r="QAD377" s="59"/>
      <c r="QAE377" s="59"/>
      <c r="QAF377" s="59"/>
      <c r="QAG377" s="59"/>
      <c r="QAH377" s="59"/>
      <c r="QAI377" s="59"/>
      <c r="QAJ377" s="59"/>
      <c r="QAK377" s="59"/>
      <c r="QAL377" s="59"/>
      <c r="QAM377" s="59"/>
      <c r="QAR377" s="59"/>
      <c r="QAW377" s="59"/>
      <c r="QBO377" s="322"/>
      <c r="QBP377" s="59"/>
      <c r="QBQ377" s="59"/>
      <c r="QBR377" s="59"/>
      <c r="QBS377" s="59"/>
      <c r="QBT377" s="59"/>
      <c r="QBU377" s="59"/>
      <c r="QBV377" s="59"/>
      <c r="QBW377" s="59"/>
      <c r="QBX377" s="59"/>
      <c r="QBY377" s="59"/>
      <c r="QCD377" s="59"/>
      <c r="QCI377" s="59"/>
      <c r="QDA377" s="322"/>
      <c r="QDB377" s="59"/>
      <c r="QDC377" s="59"/>
      <c r="QDD377" s="59"/>
      <c r="QDE377" s="59"/>
      <c r="QDF377" s="59"/>
      <c r="QDG377" s="59"/>
      <c r="QDH377" s="59"/>
      <c r="QDI377" s="59"/>
      <c r="QDJ377" s="59"/>
      <c r="QDK377" s="59"/>
      <c r="QDP377" s="59"/>
      <c r="QDU377" s="59"/>
      <c r="QEM377" s="322"/>
      <c r="QEN377" s="59"/>
      <c r="QEO377" s="59"/>
      <c r="QEP377" s="59"/>
      <c r="QEQ377" s="59"/>
      <c r="QER377" s="59"/>
      <c r="QES377" s="59"/>
      <c r="QET377" s="59"/>
      <c r="QEU377" s="59"/>
      <c r="QEV377" s="59"/>
      <c r="QEW377" s="59"/>
      <c r="QFB377" s="59"/>
      <c r="QFG377" s="59"/>
      <c r="QFY377" s="322"/>
      <c r="QFZ377" s="59"/>
      <c r="QGA377" s="59"/>
      <c r="QGB377" s="59"/>
      <c r="QGC377" s="59"/>
      <c r="QGD377" s="59"/>
      <c r="QGE377" s="59"/>
      <c r="QGF377" s="59"/>
      <c r="QGG377" s="59"/>
      <c r="QGH377" s="59"/>
      <c r="QGI377" s="59"/>
      <c r="QGN377" s="59"/>
      <c r="QGS377" s="59"/>
      <c r="QHK377" s="322"/>
      <c r="QHL377" s="59"/>
      <c r="QHM377" s="59"/>
      <c r="QHN377" s="59"/>
      <c r="QHO377" s="59"/>
      <c r="QHP377" s="59"/>
      <c r="QHQ377" s="59"/>
      <c r="QHR377" s="59"/>
      <c r="QHS377" s="59"/>
      <c r="QHT377" s="59"/>
      <c r="QHU377" s="59"/>
      <c r="QHZ377" s="59"/>
      <c r="QIE377" s="59"/>
      <c r="QIW377" s="322"/>
      <c r="QIX377" s="59"/>
      <c r="QIY377" s="59"/>
      <c r="QIZ377" s="59"/>
      <c r="QJA377" s="59"/>
      <c r="QJB377" s="59"/>
      <c r="QJC377" s="59"/>
      <c r="QJD377" s="59"/>
      <c r="QJE377" s="59"/>
      <c r="QJF377" s="59"/>
      <c r="QJG377" s="59"/>
      <c r="QJL377" s="59"/>
      <c r="QJQ377" s="59"/>
      <c r="QKI377" s="322"/>
      <c r="QKJ377" s="59"/>
      <c r="QKK377" s="59"/>
      <c r="QKL377" s="59"/>
      <c r="QKM377" s="59"/>
      <c r="QKN377" s="59"/>
      <c r="QKO377" s="59"/>
      <c r="QKP377" s="59"/>
      <c r="QKQ377" s="59"/>
      <c r="QKR377" s="59"/>
      <c r="QKS377" s="59"/>
      <c r="QKX377" s="59"/>
      <c r="QLC377" s="59"/>
      <c r="QLU377" s="322"/>
      <c r="QLV377" s="59"/>
      <c r="QLW377" s="59"/>
      <c r="QLX377" s="59"/>
      <c r="QLY377" s="59"/>
      <c r="QLZ377" s="59"/>
      <c r="QMA377" s="59"/>
      <c r="QMB377" s="59"/>
      <c r="QMC377" s="59"/>
      <c r="QMD377" s="59"/>
      <c r="QME377" s="59"/>
      <c r="QMJ377" s="59"/>
      <c r="QMO377" s="59"/>
      <c r="QNG377" s="322"/>
      <c r="QNH377" s="59"/>
      <c r="QNI377" s="59"/>
      <c r="QNJ377" s="59"/>
      <c r="QNK377" s="59"/>
      <c r="QNL377" s="59"/>
      <c r="QNM377" s="59"/>
      <c r="QNN377" s="59"/>
      <c r="QNO377" s="59"/>
      <c r="QNP377" s="59"/>
      <c r="QNQ377" s="59"/>
      <c r="QNV377" s="59"/>
      <c r="QOA377" s="59"/>
      <c r="QOS377" s="322"/>
      <c r="QOT377" s="59"/>
      <c r="QOU377" s="59"/>
      <c r="QOV377" s="59"/>
      <c r="QOW377" s="59"/>
      <c r="QOX377" s="59"/>
      <c r="QOY377" s="59"/>
      <c r="QOZ377" s="59"/>
      <c r="QPA377" s="59"/>
      <c r="QPB377" s="59"/>
      <c r="QPC377" s="59"/>
      <c r="QPH377" s="59"/>
      <c r="QPM377" s="59"/>
      <c r="QQE377" s="322"/>
      <c r="QQF377" s="59"/>
      <c r="QQG377" s="59"/>
      <c r="QQH377" s="59"/>
      <c r="QQI377" s="59"/>
      <c r="QQJ377" s="59"/>
      <c r="QQK377" s="59"/>
      <c r="QQL377" s="59"/>
      <c r="QQM377" s="59"/>
      <c r="QQN377" s="59"/>
      <c r="QQO377" s="59"/>
      <c r="QQT377" s="59"/>
      <c r="QQY377" s="59"/>
      <c r="QRQ377" s="322"/>
      <c r="QRR377" s="59"/>
      <c r="QRS377" s="59"/>
      <c r="QRT377" s="59"/>
      <c r="QRU377" s="59"/>
      <c r="QRV377" s="59"/>
      <c r="QRW377" s="59"/>
      <c r="QRX377" s="59"/>
      <c r="QRY377" s="59"/>
      <c r="QRZ377" s="59"/>
      <c r="QSA377" s="59"/>
      <c r="QSF377" s="59"/>
      <c r="QSK377" s="59"/>
      <c r="QTC377" s="322"/>
      <c r="QTD377" s="59"/>
      <c r="QTE377" s="59"/>
      <c r="QTF377" s="59"/>
      <c r="QTG377" s="59"/>
      <c r="QTH377" s="59"/>
      <c r="QTI377" s="59"/>
      <c r="QTJ377" s="59"/>
      <c r="QTK377" s="59"/>
      <c r="QTL377" s="59"/>
      <c r="QTM377" s="59"/>
      <c r="QTR377" s="59"/>
      <c r="QTW377" s="59"/>
      <c r="QUO377" s="322"/>
      <c r="QUP377" s="59"/>
      <c r="QUQ377" s="59"/>
      <c r="QUR377" s="59"/>
      <c r="QUS377" s="59"/>
      <c r="QUT377" s="59"/>
      <c r="QUU377" s="59"/>
      <c r="QUV377" s="59"/>
      <c r="QUW377" s="59"/>
      <c r="QUX377" s="59"/>
      <c r="QUY377" s="59"/>
      <c r="QVD377" s="59"/>
      <c r="QVI377" s="59"/>
      <c r="QWA377" s="322"/>
      <c r="QWB377" s="59"/>
      <c r="QWC377" s="59"/>
      <c r="QWD377" s="59"/>
      <c r="QWE377" s="59"/>
      <c r="QWF377" s="59"/>
      <c r="QWG377" s="59"/>
      <c r="QWH377" s="59"/>
      <c r="QWI377" s="59"/>
      <c r="QWJ377" s="59"/>
      <c r="QWK377" s="59"/>
      <c r="QWP377" s="59"/>
      <c r="QWU377" s="59"/>
      <c r="QXM377" s="322"/>
      <c r="QXN377" s="59"/>
      <c r="QXO377" s="59"/>
      <c r="QXP377" s="59"/>
      <c r="QXQ377" s="59"/>
      <c r="QXR377" s="59"/>
      <c r="QXS377" s="59"/>
      <c r="QXT377" s="59"/>
      <c r="QXU377" s="59"/>
      <c r="QXV377" s="59"/>
      <c r="QXW377" s="59"/>
      <c r="QYB377" s="59"/>
      <c r="QYG377" s="59"/>
      <c r="QYY377" s="322"/>
      <c r="QYZ377" s="59"/>
      <c r="QZA377" s="59"/>
      <c r="QZB377" s="59"/>
      <c r="QZC377" s="59"/>
      <c r="QZD377" s="59"/>
      <c r="QZE377" s="59"/>
      <c r="QZF377" s="59"/>
      <c r="QZG377" s="59"/>
      <c r="QZH377" s="59"/>
      <c r="QZI377" s="59"/>
      <c r="QZN377" s="59"/>
      <c r="QZS377" s="59"/>
      <c r="RAK377" s="322"/>
      <c r="RAL377" s="59"/>
      <c r="RAM377" s="59"/>
      <c r="RAN377" s="59"/>
      <c r="RAO377" s="59"/>
      <c r="RAP377" s="59"/>
      <c r="RAQ377" s="59"/>
      <c r="RAR377" s="59"/>
      <c r="RAS377" s="59"/>
      <c r="RAT377" s="59"/>
      <c r="RAU377" s="59"/>
      <c r="RAZ377" s="59"/>
      <c r="RBE377" s="59"/>
      <c r="RBW377" s="322"/>
      <c r="RBX377" s="59"/>
      <c r="RBY377" s="59"/>
      <c r="RBZ377" s="59"/>
      <c r="RCA377" s="59"/>
      <c r="RCB377" s="59"/>
      <c r="RCC377" s="59"/>
      <c r="RCD377" s="59"/>
      <c r="RCE377" s="59"/>
      <c r="RCF377" s="59"/>
      <c r="RCG377" s="59"/>
      <c r="RCL377" s="59"/>
      <c r="RCQ377" s="59"/>
      <c r="RDI377" s="322"/>
      <c r="RDJ377" s="59"/>
      <c r="RDK377" s="59"/>
      <c r="RDL377" s="59"/>
      <c r="RDM377" s="59"/>
      <c r="RDN377" s="59"/>
      <c r="RDO377" s="59"/>
      <c r="RDP377" s="59"/>
      <c r="RDQ377" s="59"/>
      <c r="RDR377" s="59"/>
      <c r="RDS377" s="59"/>
      <c r="RDX377" s="59"/>
      <c r="REC377" s="59"/>
      <c r="REU377" s="322"/>
      <c r="REV377" s="59"/>
      <c r="REW377" s="59"/>
      <c r="REX377" s="59"/>
      <c r="REY377" s="59"/>
      <c r="REZ377" s="59"/>
      <c r="RFA377" s="59"/>
      <c r="RFB377" s="59"/>
      <c r="RFC377" s="59"/>
      <c r="RFD377" s="59"/>
      <c r="RFE377" s="59"/>
      <c r="RFJ377" s="59"/>
      <c r="RFO377" s="59"/>
      <c r="RGG377" s="322"/>
      <c r="RGH377" s="59"/>
      <c r="RGI377" s="59"/>
      <c r="RGJ377" s="59"/>
      <c r="RGK377" s="59"/>
      <c r="RGL377" s="59"/>
      <c r="RGM377" s="59"/>
      <c r="RGN377" s="59"/>
      <c r="RGO377" s="59"/>
      <c r="RGP377" s="59"/>
      <c r="RGQ377" s="59"/>
      <c r="RGV377" s="59"/>
      <c r="RHA377" s="59"/>
      <c r="RHS377" s="322"/>
      <c r="RHT377" s="59"/>
      <c r="RHU377" s="59"/>
      <c r="RHV377" s="59"/>
      <c r="RHW377" s="59"/>
      <c r="RHX377" s="59"/>
      <c r="RHY377" s="59"/>
      <c r="RHZ377" s="59"/>
      <c r="RIA377" s="59"/>
      <c r="RIB377" s="59"/>
      <c r="RIC377" s="59"/>
      <c r="RIH377" s="59"/>
      <c r="RIM377" s="59"/>
      <c r="RJE377" s="322"/>
      <c r="RJF377" s="59"/>
      <c r="RJG377" s="59"/>
      <c r="RJH377" s="59"/>
      <c r="RJI377" s="59"/>
      <c r="RJJ377" s="59"/>
      <c r="RJK377" s="59"/>
      <c r="RJL377" s="59"/>
      <c r="RJM377" s="59"/>
      <c r="RJN377" s="59"/>
      <c r="RJO377" s="59"/>
      <c r="RJT377" s="59"/>
      <c r="RJY377" s="59"/>
      <c r="RKQ377" s="322"/>
      <c r="RKR377" s="59"/>
      <c r="RKS377" s="59"/>
      <c r="RKT377" s="59"/>
      <c r="RKU377" s="59"/>
      <c r="RKV377" s="59"/>
      <c r="RKW377" s="59"/>
      <c r="RKX377" s="59"/>
      <c r="RKY377" s="59"/>
      <c r="RKZ377" s="59"/>
      <c r="RLA377" s="59"/>
      <c r="RLF377" s="59"/>
      <c r="RLK377" s="59"/>
      <c r="RMC377" s="322"/>
      <c r="RMD377" s="59"/>
      <c r="RME377" s="59"/>
      <c r="RMF377" s="59"/>
      <c r="RMG377" s="59"/>
      <c r="RMH377" s="59"/>
      <c r="RMI377" s="59"/>
      <c r="RMJ377" s="59"/>
      <c r="RMK377" s="59"/>
      <c r="RML377" s="59"/>
      <c r="RMM377" s="59"/>
      <c r="RMR377" s="59"/>
      <c r="RMW377" s="59"/>
      <c r="RNO377" s="322"/>
      <c r="RNP377" s="59"/>
      <c r="RNQ377" s="59"/>
      <c r="RNR377" s="59"/>
      <c r="RNS377" s="59"/>
      <c r="RNT377" s="59"/>
      <c r="RNU377" s="59"/>
      <c r="RNV377" s="59"/>
      <c r="RNW377" s="59"/>
      <c r="RNX377" s="59"/>
      <c r="RNY377" s="59"/>
      <c r="ROD377" s="59"/>
      <c r="ROI377" s="59"/>
      <c r="RPA377" s="322"/>
      <c r="RPB377" s="59"/>
      <c r="RPC377" s="59"/>
      <c r="RPD377" s="59"/>
      <c r="RPE377" s="59"/>
      <c r="RPF377" s="59"/>
      <c r="RPG377" s="59"/>
      <c r="RPH377" s="59"/>
      <c r="RPI377" s="59"/>
      <c r="RPJ377" s="59"/>
      <c r="RPK377" s="59"/>
      <c r="RPP377" s="59"/>
      <c r="RPU377" s="59"/>
      <c r="RQM377" s="322"/>
      <c r="RQN377" s="59"/>
      <c r="RQO377" s="59"/>
      <c r="RQP377" s="59"/>
      <c r="RQQ377" s="59"/>
      <c r="RQR377" s="59"/>
      <c r="RQS377" s="59"/>
      <c r="RQT377" s="59"/>
      <c r="RQU377" s="59"/>
      <c r="RQV377" s="59"/>
      <c r="RQW377" s="59"/>
      <c r="RRB377" s="59"/>
      <c r="RRG377" s="59"/>
      <c r="RRY377" s="322"/>
      <c r="RRZ377" s="59"/>
      <c r="RSA377" s="59"/>
      <c r="RSB377" s="59"/>
      <c r="RSC377" s="59"/>
      <c r="RSD377" s="59"/>
      <c r="RSE377" s="59"/>
      <c r="RSF377" s="59"/>
      <c r="RSG377" s="59"/>
      <c r="RSH377" s="59"/>
      <c r="RSI377" s="59"/>
      <c r="RSN377" s="59"/>
      <c r="RSS377" s="59"/>
      <c r="RTK377" s="322"/>
      <c r="RTL377" s="59"/>
      <c r="RTM377" s="59"/>
      <c r="RTN377" s="59"/>
      <c r="RTO377" s="59"/>
      <c r="RTP377" s="59"/>
      <c r="RTQ377" s="59"/>
      <c r="RTR377" s="59"/>
      <c r="RTS377" s="59"/>
      <c r="RTT377" s="59"/>
      <c r="RTU377" s="59"/>
      <c r="RTZ377" s="59"/>
      <c r="RUE377" s="59"/>
      <c r="RUW377" s="322"/>
      <c r="RUX377" s="59"/>
      <c r="RUY377" s="59"/>
      <c r="RUZ377" s="59"/>
      <c r="RVA377" s="59"/>
      <c r="RVB377" s="59"/>
      <c r="RVC377" s="59"/>
      <c r="RVD377" s="59"/>
      <c r="RVE377" s="59"/>
      <c r="RVF377" s="59"/>
      <c r="RVG377" s="59"/>
      <c r="RVL377" s="59"/>
      <c r="RVQ377" s="59"/>
      <c r="RWI377" s="322"/>
      <c r="RWJ377" s="59"/>
      <c r="RWK377" s="59"/>
      <c r="RWL377" s="59"/>
      <c r="RWM377" s="59"/>
      <c r="RWN377" s="59"/>
      <c r="RWO377" s="59"/>
      <c r="RWP377" s="59"/>
      <c r="RWQ377" s="59"/>
      <c r="RWR377" s="59"/>
      <c r="RWS377" s="59"/>
      <c r="RWX377" s="59"/>
      <c r="RXC377" s="59"/>
      <c r="RXU377" s="322"/>
      <c r="RXV377" s="59"/>
      <c r="RXW377" s="59"/>
      <c r="RXX377" s="59"/>
      <c r="RXY377" s="59"/>
      <c r="RXZ377" s="59"/>
      <c r="RYA377" s="59"/>
      <c r="RYB377" s="59"/>
      <c r="RYC377" s="59"/>
      <c r="RYD377" s="59"/>
      <c r="RYE377" s="59"/>
      <c r="RYJ377" s="59"/>
      <c r="RYO377" s="59"/>
      <c r="RZG377" s="322"/>
      <c r="RZH377" s="59"/>
      <c r="RZI377" s="59"/>
      <c r="RZJ377" s="59"/>
      <c r="RZK377" s="59"/>
      <c r="RZL377" s="59"/>
      <c r="RZM377" s="59"/>
      <c r="RZN377" s="59"/>
      <c r="RZO377" s="59"/>
      <c r="RZP377" s="59"/>
      <c r="RZQ377" s="59"/>
      <c r="RZV377" s="59"/>
      <c r="SAA377" s="59"/>
      <c r="SAS377" s="322"/>
      <c r="SAT377" s="59"/>
      <c r="SAU377" s="59"/>
      <c r="SAV377" s="59"/>
      <c r="SAW377" s="59"/>
      <c r="SAX377" s="59"/>
      <c r="SAY377" s="59"/>
      <c r="SAZ377" s="59"/>
      <c r="SBA377" s="59"/>
      <c r="SBB377" s="59"/>
      <c r="SBC377" s="59"/>
      <c r="SBH377" s="59"/>
      <c r="SBM377" s="59"/>
      <c r="SCE377" s="322"/>
      <c r="SCF377" s="59"/>
      <c r="SCG377" s="59"/>
      <c r="SCH377" s="59"/>
      <c r="SCI377" s="59"/>
      <c r="SCJ377" s="59"/>
      <c r="SCK377" s="59"/>
      <c r="SCL377" s="59"/>
      <c r="SCM377" s="59"/>
      <c r="SCN377" s="59"/>
      <c r="SCO377" s="59"/>
      <c r="SCT377" s="59"/>
      <c r="SCY377" s="59"/>
      <c r="SDQ377" s="322"/>
      <c r="SDR377" s="59"/>
      <c r="SDS377" s="59"/>
      <c r="SDT377" s="59"/>
      <c r="SDU377" s="59"/>
      <c r="SDV377" s="59"/>
      <c r="SDW377" s="59"/>
      <c r="SDX377" s="59"/>
      <c r="SDY377" s="59"/>
      <c r="SDZ377" s="59"/>
      <c r="SEA377" s="59"/>
      <c r="SEF377" s="59"/>
      <c r="SEK377" s="59"/>
      <c r="SFC377" s="322"/>
      <c r="SFD377" s="59"/>
      <c r="SFE377" s="59"/>
      <c r="SFF377" s="59"/>
      <c r="SFG377" s="59"/>
      <c r="SFH377" s="59"/>
      <c r="SFI377" s="59"/>
      <c r="SFJ377" s="59"/>
      <c r="SFK377" s="59"/>
      <c r="SFL377" s="59"/>
      <c r="SFM377" s="59"/>
      <c r="SFR377" s="59"/>
      <c r="SFW377" s="59"/>
      <c r="SGO377" s="322"/>
      <c r="SGP377" s="59"/>
      <c r="SGQ377" s="59"/>
      <c r="SGR377" s="59"/>
      <c r="SGS377" s="59"/>
      <c r="SGT377" s="59"/>
      <c r="SGU377" s="59"/>
      <c r="SGV377" s="59"/>
      <c r="SGW377" s="59"/>
      <c r="SGX377" s="59"/>
      <c r="SGY377" s="59"/>
      <c r="SHD377" s="59"/>
      <c r="SHI377" s="59"/>
      <c r="SIA377" s="322"/>
      <c r="SIB377" s="59"/>
      <c r="SIC377" s="59"/>
      <c r="SID377" s="59"/>
      <c r="SIE377" s="59"/>
      <c r="SIF377" s="59"/>
      <c r="SIG377" s="59"/>
      <c r="SIH377" s="59"/>
      <c r="SII377" s="59"/>
      <c r="SIJ377" s="59"/>
      <c r="SIK377" s="59"/>
      <c r="SIP377" s="59"/>
      <c r="SIU377" s="59"/>
      <c r="SJM377" s="322"/>
      <c r="SJN377" s="59"/>
      <c r="SJO377" s="59"/>
      <c r="SJP377" s="59"/>
      <c r="SJQ377" s="59"/>
      <c r="SJR377" s="59"/>
      <c r="SJS377" s="59"/>
      <c r="SJT377" s="59"/>
      <c r="SJU377" s="59"/>
      <c r="SJV377" s="59"/>
      <c r="SJW377" s="59"/>
      <c r="SKB377" s="59"/>
      <c r="SKG377" s="59"/>
      <c r="SKY377" s="322"/>
      <c r="SKZ377" s="59"/>
      <c r="SLA377" s="59"/>
      <c r="SLB377" s="59"/>
      <c r="SLC377" s="59"/>
      <c r="SLD377" s="59"/>
      <c r="SLE377" s="59"/>
      <c r="SLF377" s="59"/>
      <c r="SLG377" s="59"/>
      <c r="SLH377" s="59"/>
      <c r="SLI377" s="59"/>
      <c r="SLN377" s="59"/>
      <c r="SLS377" s="59"/>
      <c r="SMK377" s="322"/>
      <c r="SML377" s="59"/>
      <c r="SMM377" s="59"/>
      <c r="SMN377" s="59"/>
      <c r="SMO377" s="59"/>
      <c r="SMP377" s="59"/>
      <c r="SMQ377" s="59"/>
      <c r="SMR377" s="59"/>
      <c r="SMS377" s="59"/>
      <c r="SMT377" s="59"/>
      <c r="SMU377" s="59"/>
      <c r="SMZ377" s="59"/>
      <c r="SNE377" s="59"/>
      <c r="SNW377" s="322"/>
      <c r="SNX377" s="59"/>
      <c r="SNY377" s="59"/>
      <c r="SNZ377" s="59"/>
      <c r="SOA377" s="59"/>
      <c r="SOB377" s="59"/>
      <c r="SOC377" s="59"/>
      <c r="SOD377" s="59"/>
      <c r="SOE377" s="59"/>
      <c r="SOF377" s="59"/>
      <c r="SOG377" s="59"/>
      <c r="SOL377" s="59"/>
      <c r="SOQ377" s="59"/>
      <c r="SPI377" s="322"/>
      <c r="SPJ377" s="59"/>
      <c r="SPK377" s="59"/>
      <c r="SPL377" s="59"/>
      <c r="SPM377" s="59"/>
      <c r="SPN377" s="59"/>
      <c r="SPO377" s="59"/>
      <c r="SPP377" s="59"/>
      <c r="SPQ377" s="59"/>
      <c r="SPR377" s="59"/>
      <c r="SPS377" s="59"/>
      <c r="SPX377" s="59"/>
      <c r="SQC377" s="59"/>
      <c r="SQU377" s="322"/>
      <c r="SQV377" s="59"/>
      <c r="SQW377" s="59"/>
      <c r="SQX377" s="59"/>
      <c r="SQY377" s="59"/>
      <c r="SQZ377" s="59"/>
      <c r="SRA377" s="59"/>
      <c r="SRB377" s="59"/>
      <c r="SRC377" s="59"/>
      <c r="SRD377" s="59"/>
      <c r="SRE377" s="59"/>
      <c r="SRJ377" s="59"/>
      <c r="SRO377" s="59"/>
      <c r="SSG377" s="322"/>
      <c r="SSH377" s="59"/>
      <c r="SSI377" s="59"/>
      <c r="SSJ377" s="59"/>
      <c r="SSK377" s="59"/>
      <c r="SSL377" s="59"/>
      <c r="SSM377" s="59"/>
      <c r="SSN377" s="59"/>
      <c r="SSO377" s="59"/>
      <c r="SSP377" s="59"/>
      <c r="SSQ377" s="59"/>
      <c r="SSV377" s="59"/>
      <c r="STA377" s="59"/>
      <c r="STS377" s="322"/>
      <c r="STT377" s="59"/>
      <c r="STU377" s="59"/>
      <c r="STV377" s="59"/>
      <c r="STW377" s="59"/>
      <c r="STX377" s="59"/>
      <c r="STY377" s="59"/>
      <c r="STZ377" s="59"/>
      <c r="SUA377" s="59"/>
      <c r="SUB377" s="59"/>
      <c r="SUC377" s="59"/>
      <c r="SUH377" s="59"/>
      <c r="SUM377" s="59"/>
      <c r="SVE377" s="322"/>
      <c r="SVF377" s="59"/>
      <c r="SVG377" s="59"/>
      <c r="SVH377" s="59"/>
      <c r="SVI377" s="59"/>
      <c r="SVJ377" s="59"/>
      <c r="SVK377" s="59"/>
      <c r="SVL377" s="59"/>
      <c r="SVM377" s="59"/>
      <c r="SVN377" s="59"/>
      <c r="SVO377" s="59"/>
      <c r="SVT377" s="59"/>
      <c r="SVY377" s="59"/>
      <c r="SWQ377" s="322"/>
      <c r="SWR377" s="59"/>
      <c r="SWS377" s="59"/>
      <c r="SWT377" s="59"/>
      <c r="SWU377" s="59"/>
      <c r="SWV377" s="59"/>
      <c r="SWW377" s="59"/>
      <c r="SWX377" s="59"/>
      <c r="SWY377" s="59"/>
      <c r="SWZ377" s="59"/>
      <c r="SXA377" s="59"/>
      <c r="SXF377" s="59"/>
      <c r="SXK377" s="59"/>
      <c r="SYC377" s="322"/>
      <c r="SYD377" s="59"/>
      <c r="SYE377" s="59"/>
      <c r="SYF377" s="59"/>
      <c r="SYG377" s="59"/>
      <c r="SYH377" s="59"/>
      <c r="SYI377" s="59"/>
      <c r="SYJ377" s="59"/>
      <c r="SYK377" s="59"/>
      <c r="SYL377" s="59"/>
      <c r="SYM377" s="59"/>
      <c r="SYR377" s="59"/>
      <c r="SYW377" s="59"/>
      <c r="SZO377" s="322"/>
      <c r="SZP377" s="59"/>
      <c r="SZQ377" s="59"/>
      <c r="SZR377" s="59"/>
      <c r="SZS377" s="59"/>
      <c r="SZT377" s="59"/>
      <c r="SZU377" s="59"/>
      <c r="SZV377" s="59"/>
      <c r="SZW377" s="59"/>
      <c r="SZX377" s="59"/>
      <c r="SZY377" s="59"/>
      <c r="TAD377" s="59"/>
      <c r="TAI377" s="59"/>
      <c r="TBA377" s="322"/>
      <c r="TBB377" s="59"/>
      <c r="TBC377" s="59"/>
      <c r="TBD377" s="59"/>
      <c r="TBE377" s="59"/>
      <c r="TBF377" s="59"/>
      <c r="TBG377" s="59"/>
      <c r="TBH377" s="59"/>
      <c r="TBI377" s="59"/>
      <c r="TBJ377" s="59"/>
      <c r="TBK377" s="59"/>
      <c r="TBP377" s="59"/>
      <c r="TBU377" s="59"/>
      <c r="TCM377" s="322"/>
      <c r="TCN377" s="59"/>
      <c r="TCO377" s="59"/>
      <c r="TCP377" s="59"/>
      <c r="TCQ377" s="59"/>
      <c r="TCR377" s="59"/>
      <c r="TCS377" s="59"/>
      <c r="TCT377" s="59"/>
      <c r="TCU377" s="59"/>
      <c r="TCV377" s="59"/>
      <c r="TCW377" s="59"/>
      <c r="TDB377" s="59"/>
      <c r="TDG377" s="59"/>
      <c r="TDY377" s="322"/>
      <c r="TDZ377" s="59"/>
      <c r="TEA377" s="59"/>
      <c r="TEB377" s="59"/>
      <c r="TEC377" s="59"/>
      <c r="TED377" s="59"/>
      <c r="TEE377" s="59"/>
      <c r="TEF377" s="59"/>
      <c r="TEG377" s="59"/>
      <c r="TEH377" s="59"/>
      <c r="TEI377" s="59"/>
      <c r="TEN377" s="59"/>
      <c r="TES377" s="59"/>
      <c r="TFK377" s="322"/>
      <c r="TFL377" s="59"/>
      <c r="TFM377" s="59"/>
      <c r="TFN377" s="59"/>
      <c r="TFO377" s="59"/>
      <c r="TFP377" s="59"/>
      <c r="TFQ377" s="59"/>
      <c r="TFR377" s="59"/>
      <c r="TFS377" s="59"/>
      <c r="TFT377" s="59"/>
      <c r="TFU377" s="59"/>
      <c r="TFZ377" s="59"/>
      <c r="TGE377" s="59"/>
      <c r="TGW377" s="322"/>
      <c r="TGX377" s="59"/>
      <c r="TGY377" s="59"/>
      <c r="TGZ377" s="59"/>
      <c r="THA377" s="59"/>
      <c r="THB377" s="59"/>
      <c r="THC377" s="59"/>
      <c r="THD377" s="59"/>
      <c r="THE377" s="59"/>
      <c r="THF377" s="59"/>
      <c r="THG377" s="59"/>
      <c r="THL377" s="59"/>
      <c r="THQ377" s="59"/>
      <c r="TII377" s="322"/>
      <c r="TIJ377" s="59"/>
      <c r="TIK377" s="59"/>
      <c r="TIL377" s="59"/>
      <c r="TIM377" s="59"/>
      <c r="TIN377" s="59"/>
      <c r="TIO377" s="59"/>
      <c r="TIP377" s="59"/>
      <c r="TIQ377" s="59"/>
      <c r="TIR377" s="59"/>
      <c r="TIS377" s="59"/>
      <c r="TIX377" s="59"/>
      <c r="TJC377" s="59"/>
      <c r="TJU377" s="322"/>
      <c r="TJV377" s="59"/>
      <c r="TJW377" s="59"/>
      <c r="TJX377" s="59"/>
      <c r="TJY377" s="59"/>
      <c r="TJZ377" s="59"/>
      <c r="TKA377" s="59"/>
      <c r="TKB377" s="59"/>
      <c r="TKC377" s="59"/>
      <c r="TKD377" s="59"/>
      <c r="TKE377" s="59"/>
      <c r="TKJ377" s="59"/>
      <c r="TKO377" s="59"/>
      <c r="TLG377" s="322"/>
      <c r="TLH377" s="59"/>
      <c r="TLI377" s="59"/>
      <c r="TLJ377" s="59"/>
      <c r="TLK377" s="59"/>
      <c r="TLL377" s="59"/>
      <c r="TLM377" s="59"/>
      <c r="TLN377" s="59"/>
      <c r="TLO377" s="59"/>
      <c r="TLP377" s="59"/>
      <c r="TLQ377" s="59"/>
      <c r="TLV377" s="59"/>
      <c r="TMA377" s="59"/>
      <c r="TMS377" s="322"/>
      <c r="TMT377" s="59"/>
      <c r="TMU377" s="59"/>
      <c r="TMV377" s="59"/>
      <c r="TMW377" s="59"/>
      <c r="TMX377" s="59"/>
      <c r="TMY377" s="59"/>
      <c r="TMZ377" s="59"/>
      <c r="TNA377" s="59"/>
      <c r="TNB377" s="59"/>
      <c r="TNC377" s="59"/>
      <c r="TNH377" s="59"/>
      <c r="TNM377" s="59"/>
      <c r="TOE377" s="322"/>
      <c r="TOF377" s="59"/>
      <c r="TOG377" s="59"/>
      <c r="TOH377" s="59"/>
      <c r="TOI377" s="59"/>
      <c r="TOJ377" s="59"/>
      <c r="TOK377" s="59"/>
      <c r="TOL377" s="59"/>
      <c r="TOM377" s="59"/>
      <c r="TON377" s="59"/>
      <c r="TOO377" s="59"/>
      <c r="TOT377" s="59"/>
      <c r="TOY377" s="59"/>
      <c r="TPQ377" s="322"/>
      <c r="TPR377" s="59"/>
      <c r="TPS377" s="59"/>
      <c r="TPT377" s="59"/>
      <c r="TPU377" s="59"/>
      <c r="TPV377" s="59"/>
      <c r="TPW377" s="59"/>
      <c r="TPX377" s="59"/>
      <c r="TPY377" s="59"/>
      <c r="TPZ377" s="59"/>
      <c r="TQA377" s="59"/>
      <c r="TQF377" s="59"/>
      <c r="TQK377" s="59"/>
      <c r="TRC377" s="322"/>
      <c r="TRD377" s="59"/>
      <c r="TRE377" s="59"/>
      <c r="TRF377" s="59"/>
      <c r="TRG377" s="59"/>
      <c r="TRH377" s="59"/>
      <c r="TRI377" s="59"/>
      <c r="TRJ377" s="59"/>
      <c r="TRK377" s="59"/>
      <c r="TRL377" s="59"/>
      <c r="TRM377" s="59"/>
      <c r="TRR377" s="59"/>
      <c r="TRW377" s="59"/>
      <c r="TSO377" s="322"/>
      <c r="TSP377" s="59"/>
      <c r="TSQ377" s="59"/>
      <c r="TSR377" s="59"/>
      <c r="TSS377" s="59"/>
      <c r="TST377" s="59"/>
      <c r="TSU377" s="59"/>
      <c r="TSV377" s="59"/>
      <c r="TSW377" s="59"/>
      <c r="TSX377" s="59"/>
      <c r="TSY377" s="59"/>
      <c r="TTD377" s="59"/>
      <c r="TTI377" s="59"/>
      <c r="TUA377" s="322"/>
      <c r="TUB377" s="59"/>
      <c r="TUC377" s="59"/>
      <c r="TUD377" s="59"/>
      <c r="TUE377" s="59"/>
      <c r="TUF377" s="59"/>
      <c r="TUG377" s="59"/>
      <c r="TUH377" s="59"/>
      <c r="TUI377" s="59"/>
      <c r="TUJ377" s="59"/>
      <c r="TUK377" s="59"/>
      <c r="TUP377" s="59"/>
      <c r="TUU377" s="59"/>
      <c r="TVM377" s="322"/>
      <c r="TVN377" s="59"/>
      <c r="TVO377" s="59"/>
      <c r="TVP377" s="59"/>
      <c r="TVQ377" s="59"/>
      <c r="TVR377" s="59"/>
      <c r="TVS377" s="59"/>
      <c r="TVT377" s="59"/>
      <c r="TVU377" s="59"/>
      <c r="TVV377" s="59"/>
      <c r="TVW377" s="59"/>
      <c r="TWB377" s="59"/>
      <c r="TWG377" s="59"/>
      <c r="TWY377" s="322"/>
      <c r="TWZ377" s="59"/>
      <c r="TXA377" s="59"/>
      <c r="TXB377" s="59"/>
      <c r="TXC377" s="59"/>
      <c r="TXD377" s="59"/>
      <c r="TXE377" s="59"/>
      <c r="TXF377" s="59"/>
      <c r="TXG377" s="59"/>
      <c r="TXH377" s="59"/>
      <c r="TXI377" s="59"/>
      <c r="TXN377" s="59"/>
      <c r="TXS377" s="59"/>
      <c r="TYK377" s="322"/>
      <c r="TYL377" s="59"/>
      <c r="TYM377" s="59"/>
      <c r="TYN377" s="59"/>
      <c r="TYO377" s="59"/>
      <c r="TYP377" s="59"/>
      <c r="TYQ377" s="59"/>
      <c r="TYR377" s="59"/>
      <c r="TYS377" s="59"/>
      <c r="TYT377" s="59"/>
      <c r="TYU377" s="59"/>
      <c r="TYZ377" s="59"/>
      <c r="TZE377" s="59"/>
      <c r="TZW377" s="322"/>
      <c r="TZX377" s="59"/>
      <c r="TZY377" s="59"/>
      <c r="TZZ377" s="59"/>
      <c r="UAA377" s="59"/>
      <c r="UAB377" s="59"/>
      <c r="UAC377" s="59"/>
      <c r="UAD377" s="59"/>
      <c r="UAE377" s="59"/>
      <c r="UAF377" s="59"/>
      <c r="UAG377" s="59"/>
      <c r="UAL377" s="59"/>
      <c r="UAQ377" s="59"/>
      <c r="UBI377" s="322"/>
      <c r="UBJ377" s="59"/>
      <c r="UBK377" s="59"/>
      <c r="UBL377" s="59"/>
      <c r="UBM377" s="59"/>
      <c r="UBN377" s="59"/>
      <c r="UBO377" s="59"/>
      <c r="UBP377" s="59"/>
      <c r="UBQ377" s="59"/>
      <c r="UBR377" s="59"/>
      <c r="UBS377" s="59"/>
      <c r="UBX377" s="59"/>
      <c r="UCC377" s="59"/>
      <c r="UCU377" s="322"/>
      <c r="UCV377" s="59"/>
      <c r="UCW377" s="59"/>
      <c r="UCX377" s="59"/>
      <c r="UCY377" s="59"/>
      <c r="UCZ377" s="59"/>
      <c r="UDA377" s="59"/>
      <c r="UDB377" s="59"/>
      <c r="UDC377" s="59"/>
      <c r="UDD377" s="59"/>
      <c r="UDE377" s="59"/>
      <c r="UDJ377" s="59"/>
      <c r="UDO377" s="59"/>
      <c r="UEG377" s="322"/>
      <c r="UEH377" s="59"/>
      <c r="UEI377" s="59"/>
      <c r="UEJ377" s="59"/>
      <c r="UEK377" s="59"/>
      <c r="UEL377" s="59"/>
      <c r="UEM377" s="59"/>
      <c r="UEN377" s="59"/>
      <c r="UEO377" s="59"/>
      <c r="UEP377" s="59"/>
      <c r="UEQ377" s="59"/>
      <c r="UEV377" s="59"/>
      <c r="UFA377" s="59"/>
      <c r="UFS377" s="322"/>
      <c r="UFT377" s="59"/>
      <c r="UFU377" s="59"/>
      <c r="UFV377" s="59"/>
      <c r="UFW377" s="59"/>
      <c r="UFX377" s="59"/>
      <c r="UFY377" s="59"/>
      <c r="UFZ377" s="59"/>
      <c r="UGA377" s="59"/>
      <c r="UGB377" s="59"/>
      <c r="UGC377" s="59"/>
      <c r="UGH377" s="59"/>
      <c r="UGM377" s="59"/>
      <c r="UHE377" s="322"/>
      <c r="UHF377" s="59"/>
      <c r="UHG377" s="59"/>
      <c r="UHH377" s="59"/>
      <c r="UHI377" s="59"/>
      <c r="UHJ377" s="59"/>
      <c r="UHK377" s="59"/>
      <c r="UHL377" s="59"/>
      <c r="UHM377" s="59"/>
      <c r="UHN377" s="59"/>
      <c r="UHO377" s="59"/>
      <c r="UHT377" s="59"/>
      <c r="UHY377" s="59"/>
      <c r="UIQ377" s="322"/>
      <c r="UIR377" s="59"/>
      <c r="UIS377" s="59"/>
      <c r="UIT377" s="59"/>
      <c r="UIU377" s="59"/>
      <c r="UIV377" s="59"/>
      <c r="UIW377" s="59"/>
      <c r="UIX377" s="59"/>
      <c r="UIY377" s="59"/>
      <c r="UIZ377" s="59"/>
      <c r="UJA377" s="59"/>
      <c r="UJF377" s="59"/>
      <c r="UJK377" s="59"/>
      <c r="UKC377" s="322"/>
      <c r="UKD377" s="59"/>
      <c r="UKE377" s="59"/>
      <c r="UKF377" s="59"/>
      <c r="UKG377" s="59"/>
      <c r="UKH377" s="59"/>
      <c r="UKI377" s="59"/>
      <c r="UKJ377" s="59"/>
      <c r="UKK377" s="59"/>
      <c r="UKL377" s="59"/>
      <c r="UKM377" s="59"/>
      <c r="UKR377" s="59"/>
      <c r="UKW377" s="59"/>
      <c r="ULO377" s="322"/>
      <c r="ULP377" s="59"/>
      <c r="ULQ377" s="59"/>
      <c r="ULR377" s="59"/>
      <c r="ULS377" s="59"/>
      <c r="ULT377" s="59"/>
      <c r="ULU377" s="59"/>
      <c r="ULV377" s="59"/>
      <c r="ULW377" s="59"/>
      <c r="ULX377" s="59"/>
      <c r="ULY377" s="59"/>
      <c r="UMD377" s="59"/>
      <c r="UMI377" s="59"/>
      <c r="UNA377" s="322"/>
      <c r="UNB377" s="59"/>
      <c r="UNC377" s="59"/>
      <c r="UND377" s="59"/>
      <c r="UNE377" s="59"/>
      <c r="UNF377" s="59"/>
      <c r="UNG377" s="59"/>
      <c r="UNH377" s="59"/>
      <c r="UNI377" s="59"/>
      <c r="UNJ377" s="59"/>
      <c r="UNK377" s="59"/>
      <c r="UNP377" s="59"/>
      <c r="UNU377" s="59"/>
      <c r="UOM377" s="322"/>
      <c r="UON377" s="59"/>
      <c r="UOO377" s="59"/>
      <c r="UOP377" s="59"/>
      <c r="UOQ377" s="59"/>
      <c r="UOR377" s="59"/>
      <c r="UOS377" s="59"/>
      <c r="UOT377" s="59"/>
      <c r="UOU377" s="59"/>
      <c r="UOV377" s="59"/>
      <c r="UOW377" s="59"/>
      <c r="UPB377" s="59"/>
      <c r="UPG377" s="59"/>
      <c r="UPY377" s="322"/>
      <c r="UPZ377" s="59"/>
      <c r="UQA377" s="59"/>
      <c r="UQB377" s="59"/>
      <c r="UQC377" s="59"/>
      <c r="UQD377" s="59"/>
      <c r="UQE377" s="59"/>
      <c r="UQF377" s="59"/>
      <c r="UQG377" s="59"/>
      <c r="UQH377" s="59"/>
      <c r="UQI377" s="59"/>
      <c r="UQN377" s="59"/>
      <c r="UQS377" s="59"/>
      <c r="URK377" s="322"/>
      <c r="URL377" s="59"/>
      <c r="URM377" s="59"/>
      <c r="URN377" s="59"/>
      <c r="URO377" s="59"/>
      <c r="URP377" s="59"/>
      <c r="URQ377" s="59"/>
      <c r="URR377" s="59"/>
      <c r="URS377" s="59"/>
      <c r="URT377" s="59"/>
      <c r="URU377" s="59"/>
      <c r="URZ377" s="59"/>
      <c r="USE377" s="59"/>
      <c r="USW377" s="322"/>
      <c r="USX377" s="59"/>
      <c r="USY377" s="59"/>
      <c r="USZ377" s="59"/>
      <c r="UTA377" s="59"/>
      <c r="UTB377" s="59"/>
      <c r="UTC377" s="59"/>
      <c r="UTD377" s="59"/>
      <c r="UTE377" s="59"/>
      <c r="UTF377" s="59"/>
      <c r="UTG377" s="59"/>
      <c r="UTL377" s="59"/>
      <c r="UTQ377" s="59"/>
      <c r="UUI377" s="322"/>
      <c r="UUJ377" s="59"/>
      <c r="UUK377" s="59"/>
      <c r="UUL377" s="59"/>
      <c r="UUM377" s="59"/>
      <c r="UUN377" s="59"/>
      <c r="UUO377" s="59"/>
      <c r="UUP377" s="59"/>
      <c r="UUQ377" s="59"/>
      <c r="UUR377" s="59"/>
      <c r="UUS377" s="59"/>
      <c r="UUX377" s="59"/>
      <c r="UVC377" s="59"/>
      <c r="UVU377" s="322"/>
      <c r="UVV377" s="59"/>
      <c r="UVW377" s="59"/>
      <c r="UVX377" s="59"/>
      <c r="UVY377" s="59"/>
      <c r="UVZ377" s="59"/>
      <c r="UWA377" s="59"/>
      <c r="UWB377" s="59"/>
      <c r="UWC377" s="59"/>
      <c r="UWD377" s="59"/>
      <c r="UWE377" s="59"/>
      <c r="UWJ377" s="59"/>
      <c r="UWO377" s="59"/>
      <c r="UXG377" s="322"/>
      <c r="UXH377" s="59"/>
      <c r="UXI377" s="59"/>
      <c r="UXJ377" s="59"/>
      <c r="UXK377" s="59"/>
      <c r="UXL377" s="59"/>
      <c r="UXM377" s="59"/>
      <c r="UXN377" s="59"/>
      <c r="UXO377" s="59"/>
      <c r="UXP377" s="59"/>
      <c r="UXQ377" s="59"/>
      <c r="UXV377" s="59"/>
      <c r="UYA377" s="59"/>
      <c r="UYS377" s="322"/>
      <c r="UYT377" s="59"/>
      <c r="UYU377" s="59"/>
      <c r="UYV377" s="59"/>
      <c r="UYW377" s="59"/>
      <c r="UYX377" s="59"/>
      <c r="UYY377" s="59"/>
      <c r="UYZ377" s="59"/>
      <c r="UZA377" s="59"/>
      <c r="UZB377" s="59"/>
      <c r="UZC377" s="59"/>
      <c r="UZH377" s="59"/>
      <c r="UZM377" s="59"/>
      <c r="VAE377" s="322"/>
      <c r="VAF377" s="59"/>
      <c r="VAG377" s="59"/>
      <c r="VAH377" s="59"/>
      <c r="VAI377" s="59"/>
      <c r="VAJ377" s="59"/>
      <c r="VAK377" s="59"/>
      <c r="VAL377" s="59"/>
      <c r="VAM377" s="59"/>
      <c r="VAN377" s="59"/>
      <c r="VAO377" s="59"/>
      <c r="VAT377" s="59"/>
      <c r="VAY377" s="59"/>
      <c r="VBQ377" s="322"/>
      <c r="VBR377" s="59"/>
      <c r="VBS377" s="59"/>
      <c r="VBT377" s="59"/>
      <c r="VBU377" s="59"/>
      <c r="VBV377" s="59"/>
      <c r="VBW377" s="59"/>
      <c r="VBX377" s="59"/>
      <c r="VBY377" s="59"/>
      <c r="VBZ377" s="59"/>
      <c r="VCA377" s="59"/>
      <c r="VCF377" s="59"/>
      <c r="VCK377" s="59"/>
      <c r="VDC377" s="322"/>
      <c r="VDD377" s="59"/>
      <c r="VDE377" s="59"/>
      <c r="VDF377" s="59"/>
      <c r="VDG377" s="59"/>
      <c r="VDH377" s="59"/>
      <c r="VDI377" s="59"/>
      <c r="VDJ377" s="59"/>
      <c r="VDK377" s="59"/>
      <c r="VDL377" s="59"/>
      <c r="VDM377" s="59"/>
      <c r="VDR377" s="59"/>
      <c r="VDW377" s="59"/>
      <c r="VEO377" s="322"/>
      <c r="VEP377" s="59"/>
      <c r="VEQ377" s="59"/>
      <c r="VER377" s="59"/>
      <c r="VES377" s="59"/>
      <c r="VET377" s="59"/>
      <c r="VEU377" s="59"/>
      <c r="VEV377" s="59"/>
      <c r="VEW377" s="59"/>
      <c r="VEX377" s="59"/>
      <c r="VEY377" s="59"/>
      <c r="VFD377" s="59"/>
      <c r="VFI377" s="59"/>
      <c r="VGA377" s="322"/>
      <c r="VGB377" s="59"/>
      <c r="VGC377" s="59"/>
      <c r="VGD377" s="59"/>
      <c r="VGE377" s="59"/>
      <c r="VGF377" s="59"/>
      <c r="VGG377" s="59"/>
      <c r="VGH377" s="59"/>
      <c r="VGI377" s="59"/>
      <c r="VGJ377" s="59"/>
      <c r="VGK377" s="59"/>
      <c r="VGP377" s="59"/>
      <c r="VGU377" s="59"/>
      <c r="VHM377" s="322"/>
      <c r="VHN377" s="59"/>
      <c r="VHO377" s="59"/>
      <c r="VHP377" s="59"/>
      <c r="VHQ377" s="59"/>
      <c r="VHR377" s="59"/>
      <c r="VHS377" s="59"/>
      <c r="VHT377" s="59"/>
      <c r="VHU377" s="59"/>
      <c r="VHV377" s="59"/>
      <c r="VHW377" s="59"/>
      <c r="VIB377" s="59"/>
      <c r="VIG377" s="59"/>
      <c r="VIY377" s="322"/>
      <c r="VIZ377" s="59"/>
      <c r="VJA377" s="59"/>
      <c r="VJB377" s="59"/>
      <c r="VJC377" s="59"/>
      <c r="VJD377" s="59"/>
      <c r="VJE377" s="59"/>
      <c r="VJF377" s="59"/>
      <c r="VJG377" s="59"/>
      <c r="VJH377" s="59"/>
      <c r="VJI377" s="59"/>
      <c r="VJN377" s="59"/>
      <c r="VJS377" s="59"/>
      <c r="VKK377" s="322"/>
      <c r="VKL377" s="59"/>
      <c r="VKM377" s="59"/>
      <c r="VKN377" s="59"/>
      <c r="VKO377" s="59"/>
      <c r="VKP377" s="59"/>
      <c r="VKQ377" s="59"/>
      <c r="VKR377" s="59"/>
      <c r="VKS377" s="59"/>
      <c r="VKT377" s="59"/>
      <c r="VKU377" s="59"/>
      <c r="VKZ377" s="59"/>
      <c r="VLE377" s="59"/>
      <c r="VLW377" s="322"/>
      <c r="VLX377" s="59"/>
      <c r="VLY377" s="59"/>
      <c r="VLZ377" s="59"/>
      <c r="VMA377" s="59"/>
      <c r="VMB377" s="59"/>
      <c r="VMC377" s="59"/>
      <c r="VMD377" s="59"/>
      <c r="VME377" s="59"/>
      <c r="VMF377" s="59"/>
      <c r="VMG377" s="59"/>
      <c r="VML377" s="59"/>
      <c r="VMQ377" s="59"/>
      <c r="VNI377" s="322"/>
      <c r="VNJ377" s="59"/>
      <c r="VNK377" s="59"/>
      <c r="VNL377" s="59"/>
      <c r="VNM377" s="59"/>
      <c r="VNN377" s="59"/>
      <c r="VNO377" s="59"/>
      <c r="VNP377" s="59"/>
      <c r="VNQ377" s="59"/>
      <c r="VNR377" s="59"/>
      <c r="VNS377" s="59"/>
      <c r="VNX377" s="59"/>
      <c r="VOC377" s="59"/>
      <c r="VOU377" s="322"/>
      <c r="VOV377" s="59"/>
      <c r="VOW377" s="59"/>
      <c r="VOX377" s="59"/>
      <c r="VOY377" s="59"/>
      <c r="VOZ377" s="59"/>
      <c r="VPA377" s="59"/>
      <c r="VPB377" s="59"/>
      <c r="VPC377" s="59"/>
      <c r="VPD377" s="59"/>
      <c r="VPE377" s="59"/>
      <c r="VPJ377" s="59"/>
      <c r="VPO377" s="59"/>
      <c r="VQG377" s="322"/>
      <c r="VQH377" s="59"/>
      <c r="VQI377" s="59"/>
      <c r="VQJ377" s="59"/>
      <c r="VQK377" s="59"/>
      <c r="VQL377" s="59"/>
      <c r="VQM377" s="59"/>
      <c r="VQN377" s="59"/>
      <c r="VQO377" s="59"/>
      <c r="VQP377" s="59"/>
      <c r="VQQ377" s="59"/>
      <c r="VQV377" s="59"/>
      <c r="VRA377" s="59"/>
      <c r="VRS377" s="322"/>
      <c r="VRT377" s="59"/>
      <c r="VRU377" s="59"/>
      <c r="VRV377" s="59"/>
      <c r="VRW377" s="59"/>
      <c r="VRX377" s="59"/>
      <c r="VRY377" s="59"/>
      <c r="VRZ377" s="59"/>
      <c r="VSA377" s="59"/>
      <c r="VSB377" s="59"/>
      <c r="VSC377" s="59"/>
      <c r="VSH377" s="59"/>
      <c r="VSM377" s="59"/>
      <c r="VTE377" s="322"/>
      <c r="VTF377" s="59"/>
      <c r="VTG377" s="59"/>
      <c r="VTH377" s="59"/>
      <c r="VTI377" s="59"/>
      <c r="VTJ377" s="59"/>
      <c r="VTK377" s="59"/>
      <c r="VTL377" s="59"/>
      <c r="VTM377" s="59"/>
      <c r="VTN377" s="59"/>
      <c r="VTO377" s="59"/>
      <c r="VTT377" s="59"/>
      <c r="VTY377" s="59"/>
      <c r="VUQ377" s="322"/>
      <c r="VUR377" s="59"/>
      <c r="VUS377" s="59"/>
      <c r="VUT377" s="59"/>
      <c r="VUU377" s="59"/>
      <c r="VUV377" s="59"/>
      <c r="VUW377" s="59"/>
      <c r="VUX377" s="59"/>
      <c r="VUY377" s="59"/>
      <c r="VUZ377" s="59"/>
      <c r="VVA377" s="59"/>
      <c r="VVF377" s="59"/>
      <c r="VVK377" s="59"/>
      <c r="VWC377" s="322"/>
      <c r="VWD377" s="59"/>
      <c r="VWE377" s="59"/>
      <c r="VWF377" s="59"/>
      <c r="VWG377" s="59"/>
      <c r="VWH377" s="59"/>
      <c r="VWI377" s="59"/>
      <c r="VWJ377" s="59"/>
      <c r="VWK377" s="59"/>
      <c r="VWL377" s="59"/>
      <c r="VWM377" s="59"/>
      <c r="VWR377" s="59"/>
      <c r="VWW377" s="59"/>
      <c r="VXO377" s="322"/>
      <c r="VXP377" s="59"/>
      <c r="VXQ377" s="59"/>
      <c r="VXR377" s="59"/>
      <c r="VXS377" s="59"/>
      <c r="VXT377" s="59"/>
      <c r="VXU377" s="59"/>
      <c r="VXV377" s="59"/>
      <c r="VXW377" s="59"/>
      <c r="VXX377" s="59"/>
      <c r="VXY377" s="59"/>
      <c r="VYD377" s="59"/>
      <c r="VYI377" s="59"/>
      <c r="VZA377" s="322"/>
      <c r="VZB377" s="59"/>
      <c r="VZC377" s="59"/>
      <c r="VZD377" s="59"/>
      <c r="VZE377" s="59"/>
      <c r="VZF377" s="59"/>
      <c r="VZG377" s="59"/>
      <c r="VZH377" s="59"/>
      <c r="VZI377" s="59"/>
      <c r="VZJ377" s="59"/>
      <c r="VZK377" s="59"/>
      <c r="VZP377" s="59"/>
      <c r="VZU377" s="59"/>
      <c r="WAM377" s="322"/>
      <c r="WAN377" s="59"/>
      <c r="WAO377" s="59"/>
      <c r="WAP377" s="59"/>
      <c r="WAQ377" s="59"/>
      <c r="WAR377" s="59"/>
      <c r="WAS377" s="59"/>
      <c r="WAT377" s="59"/>
      <c r="WAU377" s="59"/>
      <c r="WAV377" s="59"/>
      <c r="WAW377" s="59"/>
      <c r="WBB377" s="59"/>
      <c r="WBG377" s="59"/>
      <c r="WBY377" s="322"/>
      <c r="WBZ377" s="59"/>
      <c r="WCA377" s="59"/>
      <c r="WCB377" s="59"/>
      <c r="WCC377" s="59"/>
      <c r="WCD377" s="59"/>
      <c r="WCE377" s="59"/>
      <c r="WCF377" s="59"/>
      <c r="WCG377" s="59"/>
      <c r="WCH377" s="59"/>
      <c r="WCI377" s="59"/>
      <c r="WCN377" s="59"/>
      <c r="WCS377" s="59"/>
      <c r="WDK377" s="322"/>
      <c r="WDL377" s="59"/>
      <c r="WDM377" s="59"/>
      <c r="WDN377" s="59"/>
      <c r="WDO377" s="59"/>
      <c r="WDP377" s="59"/>
      <c r="WDQ377" s="59"/>
      <c r="WDR377" s="59"/>
      <c r="WDS377" s="59"/>
      <c r="WDT377" s="59"/>
      <c r="WDU377" s="59"/>
      <c r="WDZ377" s="59"/>
      <c r="WEE377" s="59"/>
      <c r="WEW377" s="322"/>
      <c r="WEX377" s="59"/>
      <c r="WEY377" s="59"/>
      <c r="WEZ377" s="59"/>
      <c r="WFA377" s="59"/>
      <c r="WFB377" s="59"/>
      <c r="WFC377" s="59"/>
      <c r="WFD377" s="59"/>
      <c r="WFE377" s="59"/>
      <c r="WFF377" s="59"/>
      <c r="WFG377" s="59"/>
      <c r="WFL377" s="59"/>
      <c r="WFQ377" s="59"/>
      <c r="WGI377" s="322"/>
      <c r="WGJ377" s="59"/>
      <c r="WGK377" s="59"/>
      <c r="WGL377" s="59"/>
      <c r="WGM377" s="59"/>
      <c r="WGN377" s="59"/>
      <c r="WGO377" s="59"/>
      <c r="WGP377" s="59"/>
      <c r="WGQ377" s="59"/>
      <c r="WGR377" s="59"/>
      <c r="WGS377" s="59"/>
      <c r="WGX377" s="59"/>
      <c r="WHC377" s="59"/>
      <c r="WHU377" s="322"/>
      <c r="WHV377" s="59"/>
      <c r="WHW377" s="59"/>
      <c r="WHX377" s="59"/>
      <c r="WHY377" s="59"/>
      <c r="WHZ377" s="59"/>
      <c r="WIA377" s="59"/>
      <c r="WIB377" s="59"/>
      <c r="WIC377" s="59"/>
      <c r="WID377" s="59"/>
      <c r="WIE377" s="59"/>
      <c r="WIJ377" s="59"/>
      <c r="WIO377" s="59"/>
      <c r="WJG377" s="322"/>
      <c r="WJH377" s="59"/>
      <c r="WJI377" s="59"/>
      <c r="WJJ377" s="59"/>
      <c r="WJK377" s="59"/>
      <c r="WJL377" s="59"/>
      <c r="WJM377" s="59"/>
      <c r="WJN377" s="59"/>
      <c r="WJO377" s="59"/>
      <c r="WJP377" s="59"/>
      <c r="WJQ377" s="59"/>
      <c r="WJV377" s="59"/>
      <c r="WKA377" s="59"/>
      <c r="WKS377" s="322"/>
      <c r="WKT377" s="59"/>
      <c r="WKU377" s="59"/>
      <c r="WKV377" s="59"/>
      <c r="WKW377" s="59"/>
      <c r="WKX377" s="59"/>
      <c r="WKY377" s="59"/>
      <c r="WKZ377" s="59"/>
      <c r="WLA377" s="59"/>
      <c r="WLB377" s="59"/>
      <c r="WLC377" s="59"/>
      <c r="WLH377" s="59"/>
      <c r="WLM377" s="59"/>
      <c r="WME377" s="322"/>
      <c r="WMF377" s="59"/>
      <c r="WMG377" s="59"/>
      <c r="WMH377" s="59"/>
      <c r="WMI377" s="59"/>
      <c r="WMJ377" s="59"/>
      <c r="WMK377" s="59"/>
      <c r="WML377" s="59"/>
      <c r="WMM377" s="59"/>
      <c r="WMN377" s="59"/>
      <c r="WMO377" s="59"/>
      <c r="WMT377" s="59"/>
      <c r="WMY377" s="59"/>
      <c r="WNQ377" s="322"/>
      <c r="WNR377" s="59"/>
      <c r="WNS377" s="59"/>
      <c r="WNT377" s="59"/>
      <c r="WNU377" s="59"/>
      <c r="WNV377" s="59"/>
      <c r="WNW377" s="59"/>
      <c r="WNX377" s="59"/>
      <c r="WNY377" s="59"/>
      <c r="WNZ377" s="59"/>
      <c r="WOA377" s="59"/>
      <c r="WOF377" s="59"/>
      <c r="WOK377" s="59"/>
      <c r="WPC377" s="322"/>
      <c r="WPD377" s="59"/>
      <c r="WPE377" s="59"/>
      <c r="WPF377" s="59"/>
      <c r="WPG377" s="59"/>
      <c r="WPH377" s="59"/>
      <c r="WPI377" s="59"/>
      <c r="WPJ377" s="59"/>
      <c r="WPK377" s="59"/>
      <c r="WPL377" s="59"/>
      <c r="WPM377" s="59"/>
      <c r="WPR377" s="59"/>
      <c r="WPW377" s="59"/>
      <c r="WQO377" s="322"/>
      <c r="WQP377" s="59"/>
      <c r="WQQ377" s="59"/>
      <c r="WQR377" s="59"/>
      <c r="WQS377" s="59"/>
      <c r="WQT377" s="59"/>
      <c r="WQU377" s="59"/>
      <c r="WQV377" s="59"/>
      <c r="WQW377" s="59"/>
      <c r="WQX377" s="59"/>
      <c r="WQY377" s="59"/>
      <c r="WRD377" s="59"/>
      <c r="WRI377" s="59"/>
      <c r="WSA377" s="322"/>
      <c r="WSB377" s="59"/>
      <c r="WSC377" s="59"/>
      <c r="WSD377" s="59"/>
      <c r="WSE377" s="59"/>
      <c r="WSF377" s="59"/>
      <c r="WSG377" s="59"/>
      <c r="WSH377" s="59"/>
      <c r="WSI377" s="59"/>
      <c r="WSJ377" s="59"/>
      <c r="WSK377" s="59"/>
      <c r="WSP377" s="59"/>
      <c r="WSU377" s="59"/>
      <c r="WTM377" s="322"/>
      <c r="WTN377" s="59"/>
      <c r="WTO377" s="59"/>
      <c r="WTP377" s="59"/>
      <c r="WTQ377" s="59"/>
      <c r="WTR377" s="59"/>
      <c r="WTS377" s="59"/>
      <c r="WTT377" s="59"/>
      <c r="WTU377" s="59"/>
      <c r="WTV377" s="59"/>
      <c r="WTW377" s="59"/>
      <c r="WUB377" s="59"/>
      <c r="WUG377" s="59"/>
      <c r="WUY377" s="322"/>
      <c r="WUZ377" s="59"/>
      <c r="WVA377" s="59"/>
      <c r="WVB377" s="59"/>
      <c r="WVC377" s="59"/>
      <c r="WVD377" s="59"/>
      <c r="WVE377" s="59"/>
      <c r="WVF377" s="59"/>
      <c r="WVG377" s="59"/>
      <c r="WVH377" s="59"/>
      <c r="WVI377" s="59"/>
      <c r="WVN377" s="59"/>
      <c r="WVS377" s="59"/>
      <c r="WWK377" s="322"/>
      <c r="WWL377" s="59"/>
      <c r="WWM377" s="59"/>
      <c r="WWN377" s="59"/>
      <c r="WWO377" s="59"/>
      <c r="WWP377" s="59"/>
      <c r="WWQ377" s="59"/>
      <c r="WWR377" s="59"/>
      <c r="WWS377" s="59"/>
      <c r="WWT377" s="59"/>
      <c r="WWU377" s="59"/>
      <c r="WWZ377" s="59"/>
      <c r="WXE377" s="59"/>
      <c r="WXW377" s="322"/>
      <c r="WXX377" s="59"/>
      <c r="WXY377" s="59"/>
      <c r="WXZ377" s="59"/>
      <c r="WYA377" s="59"/>
      <c r="WYB377" s="59"/>
      <c r="WYC377" s="59"/>
      <c r="WYD377" s="59"/>
      <c r="WYE377" s="59"/>
      <c r="WYF377" s="59"/>
      <c r="WYG377" s="59"/>
      <c r="WYL377" s="59"/>
      <c r="WYQ377" s="59"/>
      <c r="WZI377" s="322"/>
      <c r="WZJ377" s="59"/>
      <c r="WZK377" s="59"/>
      <c r="WZL377" s="59"/>
      <c r="WZM377" s="59"/>
      <c r="WZN377" s="59"/>
      <c r="WZO377" s="59"/>
      <c r="WZP377" s="59"/>
      <c r="WZQ377" s="59"/>
      <c r="WZR377" s="59"/>
      <c r="WZS377" s="59"/>
      <c r="WZX377" s="59"/>
      <c r="XAC377" s="59"/>
      <c r="XAU377" s="322"/>
      <c r="XAV377" s="59"/>
      <c r="XAW377" s="59"/>
      <c r="XAX377" s="59"/>
      <c r="XAY377" s="59"/>
      <c r="XAZ377" s="59"/>
      <c r="XBA377" s="59"/>
      <c r="XBB377" s="59"/>
      <c r="XBC377" s="59"/>
      <c r="XBD377" s="59"/>
      <c r="XBE377" s="59"/>
      <c r="XBJ377" s="59"/>
      <c r="XBO377" s="59"/>
      <c r="XCG377" s="322"/>
      <c r="XCH377" s="59"/>
      <c r="XCI377" s="59"/>
      <c r="XCJ377" s="59"/>
      <c r="XCK377" s="59"/>
      <c r="XCL377" s="59"/>
      <c r="XCM377" s="59"/>
      <c r="XCN377" s="59"/>
      <c r="XCO377" s="59"/>
      <c r="XCP377" s="59"/>
      <c r="XCQ377" s="59"/>
      <c r="XCV377" s="59"/>
      <c r="XDA377" s="59"/>
      <c r="XDS377" s="322"/>
      <c r="XDT377" s="59"/>
      <c r="XDU377" s="59"/>
      <c r="XDV377" s="59"/>
      <c r="XDW377" s="59"/>
      <c r="XDX377" s="59"/>
      <c r="XDY377" s="59"/>
      <c r="XDZ377" s="59"/>
      <c r="XEA377" s="59"/>
      <c r="XEB377" s="59"/>
      <c r="XEC377" s="59"/>
      <c r="XEH377" s="59"/>
      <c r="XEM377" s="59"/>
    </row>
    <row r="378" spans="1:1015 1033:2041 2059:3067 3085:4093 4111:5119 5137:6140 6145:7166 7171:8192 8197:9213 9218:10239 10244:16367">
      <c r="A378" s="21"/>
      <c r="B378" s="334"/>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10"/>
      <c r="AT378" s="131"/>
      <c r="AU378" s="131"/>
      <c r="AV378" s="131"/>
      <c r="AW378" s="131"/>
      <c r="AX378" s="131"/>
      <c r="AY378" s="131"/>
      <c r="AZ378" s="131"/>
      <c r="BA378" s="131"/>
      <c r="BB378" s="131"/>
      <c r="BC378" s="131"/>
      <c r="BD378" s="131"/>
      <c r="BE378" s="410"/>
      <c r="BG378" s="348"/>
      <c r="BH378" s="348"/>
      <c r="BI378" s="348"/>
      <c r="BJ378" s="126"/>
      <c r="BK378" s="224"/>
    </row>
    <row r="379" spans="1:1015 1033:2041 2059:3067 3085:4093 4111:5119 5137:6140 6145:7166 7171:8192 8197:9213 9218:10239 10244:16367">
      <c r="A379" s="104" t="s">
        <v>375</v>
      </c>
      <c r="B379" s="342" t="s">
        <v>26</v>
      </c>
      <c r="C379" s="105">
        <v>-437</v>
      </c>
      <c r="D379" s="105">
        <v>-332</v>
      </c>
      <c r="E379" s="105">
        <v>-500</v>
      </c>
      <c r="F379" s="105">
        <v>-90</v>
      </c>
      <c r="G379" s="77">
        <f t="shared" ref="G379:G396" si="129">SUM(C379:F379)</f>
        <v>-1359</v>
      </c>
      <c r="H379" s="105">
        <v>-297.82957036376399</v>
      </c>
      <c r="I379" s="105">
        <v>-301.75918787468999</v>
      </c>
      <c r="J379" s="105">
        <v>-320.22137826086202</v>
      </c>
      <c r="K379" s="143">
        <v>-156.95417266806999</v>
      </c>
      <c r="L379" s="77">
        <v>-1076.7643091673899</v>
      </c>
      <c r="M379" s="144">
        <v>-159.98306555187099</v>
      </c>
      <c r="N379" s="144">
        <v>-116.0235339506801</v>
      </c>
      <c r="O379" s="144">
        <v>-122.50280163829899</v>
      </c>
      <c r="P379" s="144">
        <v>-198.136928745994</v>
      </c>
      <c r="Q379" s="77">
        <v>-596.64632988684298</v>
      </c>
      <c r="R379" s="144">
        <v>-112.428008332899</v>
      </c>
      <c r="S379" s="144">
        <v>-6.4657819252278204</v>
      </c>
      <c r="T379" s="144">
        <v>-153.069953988892</v>
      </c>
      <c r="U379" s="144">
        <v>-69.2054565409519</v>
      </c>
      <c r="V379" s="77">
        <v>-341.16920078797</v>
      </c>
      <c r="W379" s="144">
        <v>-158.730502636745</v>
      </c>
      <c r="X379" s="144">
        <v>-70.073027750801899</v>
      </c>
      <c r="Y379" s="144">
        <v>-69.177420187914805</v>
      </c>
      <c r="Z379" s="144">
        <v>-109.04785747926999</v>
      </c>
      <c r="AA379" s="77">
        <v>-407.028808054732</v>
      </c>
      <c r="AB379" s="144">
        <v>128.37036473706419</v>
      </c>
      <c r="AC379" s="144">
        <v>-208.18500538972603</v>
      </c>
      <c r="AD379" s="144">
        <v>0.57142177641172998</v>
      </c>
      <c r="AE379" s="144">
        <v>-53.848227729620007</v>
      </c>
      <c r="AF379" s="77">
        <v>-133.09144660587</v>
      </c>
      <c r="AG379" s="144">
        <v>17.943071976213599</v>
      </c>
      <c r="AH379" s="144">
        <v>100.20911674211899</v>
      </c>
      <c r="AI379" s="144">
        <v>0.12673125964771201</v>
      </c>
      <c r="AJ379" s="144">
        <v>165.254460921017</v>
      </c>
      <c r="AK379" s="77">
        <v>283.533380898997</v>
      </c>
      <c r="AL379" s="144">
        <v>8.2028044564317</v>
      </c>
      <c r="AM379" s="144">
        <v>-185.33719554356801</v>
      </c>
      <c r="AN379" s="144">
        <v>165.06269584518901</v>
      </c>
      <c r="AO379" s="144">
        <v>-67.89949784193</v>
      </c>
      <c r="AP379" s="144">
        <v>-53.117360205807202</v>
      </c>
      <c r="AQ379" s="280">
        <v>-231.61916651868898</v>
      </c>
      <c r="AR379" s="144">
        <v>-201.105718561998</v>
      </c>
      <c r="AS379" s="280">
        <f t="shared" ref="AS379:AS397" si="130">AU379-AM379-AO379-AQ379</f>
        <v>-282.51611714145497</v>
      </c>
      <c r="AT379" s="77">
        <v>-80.957578466185197</v>
      </c>
      <c r="AU379" s="77">
        <v>-767.37197704564198</v>
      </c>
      <c r="AV379" s="144">
        <v>-252.55904349607599</v>
      </c>
      <c r="AW379" s="144">
        <v>-107.27567670776699</v>
      </c>
      <c r="AX379" s="144">
        <v>-333.47516142492202</v>
      </c>
      <c r="AY379" s="144">
        <v>-267.368669051636</v>
      </c>
      <c r="AZ379" s="77">
        <v>-960.67855068040103</v>
      </c>
      <c r="BA379" s="144">
        <v>-106.90393528136499</v>
      </c>
      <c r="BB379" s="144">
        <v>-265.27273695059199</v>
      </c>
      <c r="BC379" s="144">
        <v>-290.47237231936799</v>
      </c>
      <c r="BD379" s="144">
        <v>94.967863535756507</v>
      </c>
      <c r="BE379" s="77">
        <v>-567.68118101556809</v>
      </c>
      <c r="BG379" s="165" t="str">
        <f t="shared" ref="BG379:BG397" si="131">IF(ISERROR($BD379/AY379),"ns",IF($BD379/AY379&gt;200%,"x"&amp;(ROUND($BD379/AY379,1)),IF($BD379/AY379&lt;0,"ns",$BD379/AY379-1)))</f>
        <v>ns</v>
      </c>
      <c r="BH379" s="165"/>
      <c r="BI379" s="165">
        <f t="shared" ref="BI379:BI396" si="132">IF(ISERROR($BE379/AZ379),"ns",IF($BE379/AZ379&gt;200%,"x"&amp;(ROUND($BE379/AZ379,1)),IF($BE379/AZ379&lt;0,"ns",$BE379/AZ379-1)))</f>
        <v>-0.40908311046030155</v>
      </c>
      <c r="BJ379" s="126"/>
      <c r="BK379" s="224" t="b">
        <f t="shared" ref="BK379:BK395" si="133">ROUND(BE379,1)=ROUND((BA379+BB379+BC379+BD379),1)</f>
        <v>1</v>
      </c>
    </row>
    <row r="380" spans="1:1015 1033:2041 2059:3067 3085:4093 4111:5119 5137:6140 6145:7166 7171:8192 8197:9213 9218:10239 10244:16367">
      <c r="A380" s="106" t="s">
        <v>376</v>
      </c>
      <c r="B380" s="337" t="s">
        <v>377</v>
      </c>
      <c r="C380" s="123">
        <v>-31</v>
      </c>
      <c r="D380" s="123">
        <v>229</v>
      </c>
      <c r="E380" s="123">
        <v>-26</v>
      </c>
      <c r="F380" s="123">
        <v>100</v>
      </c>
      <c r="G380" s="124">
        <f t="shared" si="129"/>
        <v>272</v>
      </c>
      <c r="H380" s="123">
        <v>0</v>
      </c>
      <c r="I380" s="123">
        <v>0</v>
      </c>
      <c r="J380" s="123">
        <v>0</v>
      </c>
      <c r="K380" s="163">
        <v>0</v>
      </c>
      <c r="L380" s="124">
        <v>0</v>
      </c>
      <c r="M380" s="164">
        <v>0</v>
      </c>
      <c r="N380" s="164">
        <v>0</v>
      </c>
      <c r="O380" s="164">
        <v>0</v>
      </c>
      <c r="P380" s="164">
        <v>0</v>
      </c>
      <c r="Q380" s="124">
        <v>0</v>
      </c>
      <c r="R380" s="164">
        <v>0</v>
      </c>
      <c r="S380" s="164">
        <v>0</v>
      </c>
      <c r="T380" s="164">
        <v>0</v>
      </c>
      <c r="U380" s="164">
        <v>0</v>
      </c>
      <c r="V380" s="124">
        <v>0</v>
      </c>
      <c r="W380" s="164">
        <v>0</v>
      </c>
      <c r="X380" s="164">
        <v>0</v>
      </c>
      <c r="Y380" s="164">
        <v>0</v>
      </c>
      <c r="Z380" s="164">
        <v>0</v>
      </c>
      <c r="AA380" s="124">
        <v>0</v>
      </c>
      <c r="AB380" s="164">
        <v>0</v>
      </c>
      <c r="AC380" s="164">
        <v>0</v>
      </c>
      <c r="AD380" s="164">
        <v>0</v>
      </c>
      <c r="AE380" s="164">
        <v>0</v>
      </c>
      <c r="AF380" s="124">
        <v>0</v>
      </c>
      <c r="AG380" s="164">
        <v>0</v>
      </c>
      <c r="AH380" s="164">
        <v>0</v>
      </c>
      <c r="AI380" s="164">
        <v>0</v>
      </c>
      <c r="AJ380" s="164">
        <v>0</v>
      </c>
      <c r="AK380" s="124">
        <v>0</v>
      </c>
      <c r="AL380" s="164">
        <v>0</v>
      </c>
      <c r="AM380" s="164">
        <v>0</v>
      </c>
      <c r="AN380" s="164">
        <v>0</v>
      </c>
      <c r="AO380" s="164">
        <v>0</v>
      </c>
      <c r="AP380" s="164">
        <v>0</v>
      </c>
      <c r="AQ380" s="360">
        <v>0</v>
      </c>
      <c r="AR380" s="164">
        <v>0</v>
      </c>
      <c r="AS380" s="428">
        <f t="shared" si="130"/>
        <v>0</v>
      </c>
      <c r="AT380" s="124">
        <v>0</v>
      </c>
      <c r="AU380" s="124">
        <v>0</v>
      </c>
      <c r="AV380" s="164">
        <v>0</v>
      </c>
      <c r="AW380" s="164">
        <v>0</v>
      </c>
      <c r="AX380" s="164">
        <v>0</v>
      </c>
      <c r="AY380" s="164">
        <v>0</v>
      </c>
      <c r="AZ380" s="124">
        <v>0</v>
      </c>
      <c r="BA380" s="164">
        <v>0</v>
      </c>
      <c r="BB380" s="164">
        <v>0</v>
      </c>
      <c r="BC380" s="164">
        <v>0</v>
      </c>
      <c r="BD380" s="164">
        <v>0</v>
      </c>
      <c r="BE380" s="65">
        <v>0</v>
      </c>
      <c r="BG380" s="165" t="str">
        <f t="shared" si="131"/>
        <v>ns</v>
      </c>
      <c r="BH380" s="165"/>
      <c r="BI380" s="165" t="str">
        <f t="shared" si="132"/>
        <v>ns</v>
      </c>
      <c r="BJ380" s="126"/>
      <c r="BK380" s="224" t="b">
        <f t="shared" si="133"/>
        <v>1</v>
      </c>
    </row>
    <row r="381" spans="1:1015 1033:2041 2059:3067 3085:4093 4111:5119 5137:6140 6145:7166 7171:8192 8197:9213 9218:10239 10244:16367">
      <c r="A381" s="106" t="s">
        <v>378</v>
      </c>
      <c r="B381" s="343" t="s">
        <v>58</v>
      </c>
      <c r="C381" s="107"/>
      <c r="D381" s="107"/>
      <c r="E381" s="107"/>
      <c r="F381" s="107"/>
      <c r="G381" s="78">
        <f t="shared" si="129"/>
        <v>0</v>
      </c>
      <c r="H381" s="107">
        <v>0</v>
      </c>
      <c r="I381" s="107">
        <v>0</v>
      </c>
      <c r="J381" s="107">
        <v>0</v>
      </c>
      <c r="K381" s="145">
        <v>0</v>
      </c>
      <c r="L381" s="78">
        <v>0</v>
      </c>
      <c r="M381" s="146">
        <v>0</v>
      </c>
      <c r="N381" s="146">
        <v>0</v>
      </c>
      <c r="O381" s="146">
        <v>0</v>
      </c>
      <c r="P381" s="146">
        <v>0</v>
      </c>
      <c r="Q381" s="78">
        <v>0</v>
      </c>
      <c r="R381" s="146">
        <v>0</v>
      </c>
      <c r="S381" s="146">
        <v>0</v>
      </c>
      <c r="T381" s="146">
        <v>0</v>
      </c>
      <c r="U381" s="146">
        <v>0</v>
      </c>
      <c r="V381" s="78">
        <v>0</v>
      </c>
      <c r="W381" s="146">
        <v>0</v>
      </c>
      <c r="X381" s="146">
        <v>0</v>
      </c>
      <c r="Y381" s="146">
        <v>0</v>
      </c>
      <c r="Z381" s="146">
        <v>0</v>
      </c>
      <c r="AA381" s="78">
        <v>0</v>
      </c>
      <c r="AB381" s="146">
        <v>0</v>
      </c>
      <c r="AC381" s="146">
        <v>0</v>
      </c>
      <c r="AD381" s="146">
        <v>0</v>
      </c>
      <c r="AE381" s="146">
        <v>0</v>
      </c>
      <c r="AF381" s="78">
        <v>0</v>
      </c>
      <c r="AG381" s="146">
        <v>0</v>
      </c>
      <c r="AH381" s="146">
        <v>0</v>
      </c>
      <c r="AI381" s="146">
        <v>0</v>
      </c>
      <c r="AJ381" s="146">
        <v>0</v>
      </c>
      <c r="AK381" s="78">
        <v>0</v>
      </c>
      <c r="AL381" s="146">
        <v>0</v>
      </c>
      <c r="AM381" s="146">
        <v>0</v>
      </c>
      <c r="AN381" s="146">
        <v>0</v>
      </c>
      <c r="AO381" s="146">
        <v>0</v>
      </c>
      <c r="AP381" s="146">
        <v>0</v>
      </c>
      <c r="AQ381" s="356">
        <v>0</v>
      </c>
      <c r="AR381" s="146">
        <v>0</v>
      </c>
      <c r="AS381" s="356">
        <f t="shared" si="130"/>
        <v>0</v>
      </c>
      <c r="AT381" s="78">
        <v>0</v>
      </c>
      <c r="AU381" s="78">
        <v>0</v>
      </c>
      <c r="AV381" s="146">
        <v>0</v>
      </c>
      <c r="AW381" s="146">
        <v>0</v>
      </c>
      <c r="AX381" s="146">
        <v>0</v>
      </c>
      <c r="AY381" s="146">
        <v>0</v>
      </c>
      <c r="AZ381" s="78">
        <v>0</v>
      </c>
      <c r="BA381" s="146">
        <v>0</v>
      </c>
      <c r="BB381" s="146">
        <v>0</v>
      </c>
      <c r="BC381" s="146">
        <v>0</v>
      </c>
      <c r="BD381" s="146">
        <v>0</v>
      </c>
      <c r="BE381" s="78">
        <v>0</v>
      </c>
      <c r="BG381" s="165" t="str">
        <f t="shared" si="131"/>
        <v>ns</v>
      </c>
      <c r="BH381" s="165"/>
      <c r="BI381" s="165" t="str">
        <f t="shared" si="132"/>
        <v>ns</v>
      </c>
      <c r="BJ381" s="126"/>
      <c r="BK381" s="224" t="b">
        <f t="shared" si="133"/>
        <v>1</v>
      </c>
    </row>
    <row r="382" spans="1:1015 1033:2041 2059:3067 3085:4093 4111:5119 5137:6140 6145:7166 7171:8192 8197:9213 9218:10239 10244:16367">
      <c r="A382" s="21" t="s">
        <v>379</v>
      </c>
      <c r="B382" s="336" t="s">
        <v>28</v>
      </c>
      <c r="C382" s="97">
        <v>-283</v>
      </c>
      <c r="D382" s="97">
        <v>-206</v>
      </c>
      <c r="E382" s="97">
        <v>-218</v>
      </c>
      <c r="F382" s="97">
        <v>-155</v>
      </c>
      <c r="G382" s="102">
        <f t="shared" si="129"/>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-271.15528173137801</v>
      </c>
      <c r="AC382" s="91">
        <v>-189.918686916751</v>
      </c>
      <c r="AD382" s="91">
        <v>-208.62138201824601</v>
      </c>
      <c r="AE382" s="91">
        <v>-197.84327578716201</v>
      </c>
      <c r="AF382" s="92">
        <v>-867.53862645353604</v>
      </c>
      <c r="AG382" s="91">
        <v>-248.29641800237999</v>
      </c>
      <c r="AH382" s="91">
        <v>-206.76408811131199</v>
      </c>
      <c r="AI382" s="91">
        <v>-189.46796198636</v>
      </c>
      <c r="AJ382" s="91">
        <v>-206.50748577839099</v>
      </c>
      <c r="AK382" s="92">
        <v>-851.03595387844302</v>
      </c>
      <c r="AL382" s="91">
        <v>-280.78151772703399</v>
      </c>
      <c r="AM382" s="91">
        <v>-74.906517727033901</v>
      </c>
      <c r="AN382" s="91">
        <v>-211.21789147768101</v>
      </c>
      <c r="AO382" s="91">
        <v>-3.3968914776810095</v>
      </c>
      <c r="AP382" s="91">
        <v>-207.869819399737</v>
      </c>
      <c r="AQ382" s="352">
        <v>-20.722819399737105</v>
      </c>
      <c r="AR382" s="91">
        <v>-212.03888324177899</v>
      </c>
      <c r="AS382" s="414">
        <f t="shared" si="130"/>
        <v>-24.719883241779002</v>
      </c>
      <c r="AT382" s="92">
        <v>-911.90811184623101</v>
      </c>
      <c r="AU382" s="92">
        <v>-123.74611184623102</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91">
        <v>-27.774602194819298</v>
      </c>
      <c r="BE382" s="519">
        <v>-115.571800225079</v>
      </c>
      <c r="BG382" s="165">
        <f t="shared" si="131"/>
        <v>-0.36922055277785326</v>
      </c>
      <c r="BH382" s="165"/>
      <c r="BI382" s="165">
        <f t="shared" si="132"/>
        <v>-0.18277706414414552</v>
      </c>
      <c r="BJ382" s="126"/>
      <c r="BK382" s="224" t="b">
        <f t="shared" si="133"/>
        <v>1</v>
      </c>
    </row>
    <row r="383" spans="1:1015 1033:2041 2059:3067 3085:4093 4111:5119 5137:6140 6145:7166 7171:8192 8197:9213 9218:10239 10244:16367">
      <c r="A383" s="93" t="s">
        <v>380</v>
      </c>
      <c r="B383" s="337"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-72.044479999999993</v>
      </c>
      <c r="AH383" s="95">
        <v>0.24509338999999386</v>
      </c>
      <c r="AI383" s="95">
        <v>0</v>
      </c>
      <c r="AJ383" s="95">
        <v>0</v>
      </c>
      <c r="AK383" s="96">
        <v>-71.799386609999999</v>
      </c>
      <c r="AL383" s="95">
        <v>-56.442258822423739</v>
      </c>
      <c r="AM383" s="95">
        <v>-56.442258822423739</v>
      </c>
      <c r="AN383" s="95">
        <v>-3.5684177576257525E-2</v>
      </c>
      <c r="AO383" s="95">
        <v>-3.5684177576257525E-2</v>
      </c>
      <c r="AP383" s="95">
        <v>0</v>
      </c>
      <c r="AQ383" s="353">
        <v>0</v>
      </c>
      <c r="AR383" s="95">
        <v>0</v>
      </c>
      <c r="AS383" s="353">
        <f t="shared" si="130"/>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s="95">
        <v>0</v>
      </c>
      <c r="BE383" s="96">
        <v>0</v>
      </c>
      <c r="BG383" s="165" t="str">
        <f t="shared" si="131"/>
        <v>ns</v>
      </c>
      <c r="BH383" s="165"/>
      <c r="BI383" s="165">
        <f t="shared" si="132"/>
        <v>-1</v>
      </c>
      <c r="BJ383" s="126"/>
      <c r="BK383" s="224" t="b">
        <f t="shared" si="133"/>
        <v>1</v>
      </c>
    </row>
    <row r="384" spans="1:1015 1033:2041 2059:3067 3085:4093 4111:5119 5137:6140 6145:7166 7171:8192 8197:9213 9218:10239 10244:16367">
      <c r="A384" s="21" t="s">
        <v>381</v>
      </c>
      <c r="B384" s="335" t="s">
        <v>32</v>
      </c>
      <c r="C384" s="60">
        <v>-720</v>
      </c>
      <c r="D384" s="60">
        <v>-538</v>
      </c>
      <c r="E384" s="60">
        <v>-718</v>
      </c>
      <c r="F384" s="60">
        <v>-245</v>
      </c>
      <c r="G384" s="61">
        <f t="shared" si="129"/>
        <v>-2221</v>
      </c>
      <c r="H384" s="60">
        <v>-566.82000000000005</v>
      </c>
      <c r="I384" s="60">
        <v>-501.55800000000011</v>
      </c>
      <c r="J384" s="60">
        <v>-502.89800000000002</v>
      </c>
      <c r="K384" s="60">
        <v>-377.39099999999996</v>
      </c>
      <c r="L384" s="61">
        <v>-1948.6669999999999</v>
      </c>
      <c r="M384" s="134">
        <v>-433.48</v>
      </c>
      <c r="N384" s="134">
        <v>-320.31099999999998</v>
      </c>
      <c r="O384" s="134">
        <v>-306.74299999999999</v>
      </c>
      <c r="P384" s="134">
        <v>-385.82900000000001</v>
      </c>
      <c r="Q384" s="61">
        <v>-1446.3630000000001</v>
      </c>
      <c r="R384" s="134">
        <v>-363.483</v>
      </c>
      <c r="S384" s="134">
        <v>-192.060791839187</v>
      </c>
      <c r="T384" s="134">
        <v>-364.63051788908996</v>
      </c>
      <c r="U384" s="134">
        <v>-325.28149524619198</v>
      </c>
      <c r="V384" s="61">
        <v>-1245.4558049744699</v>
      </c>
      <c r="W384" s="134">
        <v>-412.90444240691198</v>
      </c>
      <c r="X384" s="134">
        <v>-280.49547433258294</v>
      </c>
      <c r="Y384" s="134">
        <v>-247.812661120386</v>
      </c>
      <c r="Z384" s="134">
        <v>-337.93865375656003</v>
      </c>
      <c r="AA384" s="61">
        <v>-1279.1512316164399</v>
      </c>
      <c r="AB384" s="134">
        <v>-142.78491699431299</v>
      </c>
      <c r="AC384" s="134">
        <v>-398.103692306477</v>
      </c>
      <c r="AD384" s="134">
        <v>-208.04996024183501</v>
      </c>
      <c r="AE384" s="134">
        <v>-251.69150351678201</v>
      </c>
      <c r="AF384" s="61">
        <v>-1000.6300730594099</v>
      </c>
      <c r="AG384" s="134">
        <v>-230.35334602616598</v>
      </c>
      <c r="AH384" s="134">
        <v>-106.554971369193</v>
      </c>
      <c r="AI384" s="134">
        <v>-189.34123072671201</v>
      </c>
      <c r="AJ384" s="134">
        <v>-41.253024857374001</v>
      </c>
      <c r="AK384" s="61">
        <v>-567.50257297944597</v>
      </c>
      <c r="AL384" s="134">
        <v>-272.57871327060201</v>
      </c>
      <c r="AM384" s="134">
        <v>-260.24371327060197</v>
      </c>
      <c r="AN384" s="134">
        <v>-46.155195632492401</v>
      </c>
      <c r="AO384" s="134">
        <v>-71.296389319611009</v>
      </c>
      <c r="AP384" s="134">
        <v>-260.98717960554399</v>
      </c>
      <c r="AQ384" s="354">
        <v>-252.34198591842699</v>
      </c>
      <c r="AR384" s="134">
        <v>-413.14460180377699</v>
      </c>
      <c r="AS384" s="354">
        <f t="shared" si="130"/>
        <v>-307.23600038323298</v>
      </c>
      <c r="AT384" s="61">
        <v>-992.86569031241595</v>
      </c>
      <c r="AU384" s="61">
        <v>-891.11808889187296</v>
      </c>
      <c r="AV384" s="134">
        <v>-362.66726610297502</v>
      </c>
      <c r="AW384" s="134">
        <v>-92.253768703459997</v>
      </c>
      <c r="AX384" s="134">
        <v>-335.77681638631901</v>
      </c>
      <c r="AY384" s="134">
        <v>-311.40086178894597</v>
      </c>
      <c r="AZ384" s="61">
        <v>-1102.0987129817011</v>
      </c>
      <c r="BA384" s="134">
        <v>-162.52872428777999</v>
      </c>
      <c r="BB384" s="134">
        <v>-280.72757203651997</v>
      </c>
      <c r="BC384" s="134">
        <v>-307.18994625728499</v>
      </c>
      <c r="BD384" s="134">
        <v>67.193261340937298</v>
      </c>
      <c r="BE384" s="61">
        <v>-683.25298124064705</v>
      </c>
      <c r="BG384" s="165" t="str">
        <f t="shared" si="131"/>
        <v>ns</v>
      </c>
      <c r="BH384" s="165"/>
      <c r="BI384" s="165">
        <f t="shared" si="132"/>
        <v>-0.38004375361974352</v>
      </c>
      <c r="BJ384" s="126"/>
      <c r="BK384" s="224" t="b">
        <f t="shared" si="133"/>
        <v>1</v>
      </c>
    </row>
    <row r="385" spans="1:63">
      <c r="A385" s="21" t="s">
        <v>382</v>
      </c>
      <c r="B385" s="336" t="s">
        <v>34</v>
      </c>
      <c r="C385" s="97">
        <v>14</v>
      </c>
      <c r="D385" s="97">
        <v>79</v>
      </c>
      <c r="E385" s="97">
        <v>-135</v>
      </c>
      <c r="F385" s="97">
        <v>-187</v>
      </c>
      <c r="G385" s="102">
        <f t="shared" si="129"/>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4.6020000000000003</v>
      </c>
      <c r="T385" s="91">
        <v>-2.234</v>
      </c>
      <c r="U385" s="91">
        <v>-80.156999999999996</v>
      </c>
      <c r="V385" s="92">
        <v>-79.510000000000005</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2">
        <v>-0.85899999999999999</v>
      </c>
      <c r="AR385" s="91">
        <v>-3.57</v>
      </c>
      <c r="AS385" s="414">
        <f t="shared" si="130"/>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s="91">
        <v>-6.4059999999999997</v>
      </c>
      <c r="BE385" s="519">
        <v>-58.985999999999997</v>
      </c>
      <c r="BG385" s="165">
        <f t="shared" si="131"/>
        <v>-0.55784097183876313</v>
      </c>
      <c r="BH385" s="165"/>
      <c r="BI385" s="165" t="str">
        <f t="shared" si="132"/>
        <v>x3.6</v>
      </c>
      <c r="BJ385" s="126"/>
      <c r="BK385" s="224" t="b">
        <f t="shared" si="133"/>
        <v>1</v>
      </c>
    </row>
    <row r="386" spans="1:63">
      <c r="A386" s="93" t="s">
        <v>383</v>
      </c>
      <c r="B386" s="337"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0</v>
      </c>
      <c r="T386" s="95">
        <v>0</v>
      </c>
      <c r="U386" s="95">
        <v>-75</v>
      </c>
      <c r="V386" s="96">
        <v>-75</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3">
        <v>0</v>
      </c>
      <c r="AR386" s="95">
        <v>0</v>
      </c>
      <c r="AS386" s="353">
        <f t="shared" si="130"/>
        <v>0</v>
      </c>
      <c r="AT386" s="96">
        <v>0</v>
      </c>
      <c r="AU386" s="96">
        <v>0</v>
      </c>
      <c r="AV386" s="95">
        <v>0</v>
      </c>
      <c r="AW386" s="95">
        <v>0</v>
      </c>
      <c r="AX386" s="95">
        <v>0</v>
      </c>
      <c r="AY386" s="95">
        <v>0</v>
      </c>
      <c r="AZ386" s="96">
        <v>0</v>
      </c>
      <c r="BA386" s="95">
        <v>0</v>
      </c>
      <c r="BB386" s="95">
        <v>0</v>
      </c>
      <c r="BC386" s="95">
        <v>0</v>
      </c>
      <c r="BD386" s="95">
        <v>0</v>
      </c>
      <c r="BE386" s="96">
        <v>0</v>
      </c>
      <c r="BG386" s="165" t="str">
        <f t="shared" si="131"/>
        <v>ns</v>
      </c>
      <c r="BH386" s="165"/>
      <c r="BI386" s="165" t="str">
        <f t="shared" si="132"/>
        <v>ns</v>
      </c>
      <c r="BJ386" s="126"/>
      <c r="BK386" s="224" t="b">
        <f t="shared" si="133"/>
        <v>1</v>
      </c>
    </row>
    <row r="387" spans="1:63">
      <c r="A387" s="21" t="s">
        <v>384</v>
      </c>
      <c r="B387" s="336" t="s">
        <v>38</v>
      </c>
      <c r="C387" s="97">
        <v>-1</v>
      </c>
      <c r="D387" s="97">
        <v>0</v>
      </c>
      <c r="E387" s="97">
        <v>190</v>
      </c>
      <c r="F387" s="97">
        <v>17</v>
      </c>
      <c r="G387" s="102">
        <f t="shared" si="129"/>
        <v>206</v>
      </c>
      <c r="H387" s="97">
        <v>8.2416377662764404</v>
      </c>
      <c r="I387" s="97">
        <v>2.96745957578716</v>
      </c>
      <c r="J387" s="97">
        <v>26.909030845243802</v>
      </c>
      <c r="K387" s="97">
        <v>32.806589009807901</v>
      </c>
      <c r="L387" s="102">
        <v>70.924717197115299</v>
      </c>
      <c r="M387" s="135">
        <v>72.570448432115001</v>
      </c>
      <c r="N387" s="135">
        <v>-0.34669622605800043</v>
      </c>
      <c r="O387" s="135">
        <v>-1.2015</v>
      </c>
      <c r="P387" s="135">
        <v>2.74249999999997</v>
      </c>
      <c r="Q387" s="102">
        <v>73.764752206056997</v>
      </c>
      <c r="R387" s="135">
        <v>17.894500000000001</v>
      </c>
      <c r="S387" s="135">
        <v>-0.41899982411326597</v>
      </c>
      <c r="T387" s="135">
        <v>1.87599905188031</v>
      </c>
      <c r="U387" s="135">
        <v>1.20349948386996</v>
      </c>
      <c r="V387" s="102">
        <v>20.554998711637001</v>
      </c>
      <c r="W387" s="135">
        <v>-5.5113663987176196</v>
      </c>
      <c r="X387" s="135">
        <v>18.842915519934301</v>
      </c>
      <c r="Y387" s="135">
        <v>-2.0929747307570099</v>
      </c>
      <c r="Z387" s="135">
        <v>-5.2447155910803804</v>
      </c>
      <c r="AA387" s="102">
        <v>5.99385879937926</v>
      </c>
      <c r="AB387" s="135">
        <v>2.7843988308537302</v>
      </c>
      <c r="AC387" s="135">
        <v>9.9952838697950206</v>
      </c>
      <c r="AD387" s="135">
        <v>9.2858079937891596</v>
      </c>
      <c r="AE387" s="135">
        <v>-25.690011444609802</v>
      </c>
      <c r="AF387" s="102">
        <v>-3.6245207501718801</v>
      </c>
      <c r="AG387" s="135">
        <v>-6.5738792702825197</v>
      </c>
      <c r="AH387" s="135">
        <v>-8.6949168883225791</v>
      </c>
      <c r="AI387" s="135">
        <v>-3.8869102362749</v>
      </c>
      <c r="AJ387" s="135">
        <v>-9.9482190598855809</v>
      </c>
      <c r="AK387" s="102">
        <v>-29.103925454765601</v>
      </c>
      <c r="AL387" s="135">
        <v>-8.4859001750799994</v>
      </c>
      <c r="AM387" s="135">
        <v>-8.4859001750799994</v>
      </c>
      <c r="AN387" s="135">
        <v>-8.9636334482399995</v>
      </c>
      <c r="AO387" s="135">
        <v>-8.9636334482400013</v>
      </c>
      <c r="AP387" s="135">
        <v>-9.2990002477889409</v>
      </c>
      <c r="AQ387" s="355">
        <v>-9.2990002477889</v>
      </c>
      <c r="AR387" s="135">
        <v>-16.305809507038202</v>
      </c>
      <c r="AS387" s="416">
        <f t="shared" si="130"/>
        <v>-16.305809507038202</v>
      </c>
      <c r="AT387" s="102">
        <v>-43.054343378147102</v>
      </c>
      <c r="AU387" s="102">
        <v>-43.054343378147102</v>
      </c>
      <c r="AV387" s="135">
        <v>-14.0664114165558</v>
      </c>
      <c r="AW387" s="135">
        <v>-18.946937234484199</v>
      </c>
      <c r="AX387" s="135">
        <v>-12.4163438022238</v>
      </c>
      <c r="AY387" s="135">
        <v>-12.3467118604856</v>
      </c>
      <c r="AZ387" s="102">
        <v>-57.776404313749403</v>
      </c>
      <c r="BA387" s="135">
        <v>-20.288067896339999</v>
      </c>
      <c r="BB387" s="135">
        <v>-25.296373149261498</v>
      </c>
      <c r="BC387" s="135">
        <v>-19.182178695585002</v>
      </c>
      <c r="BD387" s="135">
        <v>-16.874789696988799</v>
      </c>
      <c r="BE387" s="63">
        <v>-81.641409438175302</v>
      </c>
      <c r="BG387" s="165">
        <f t="shared" si="131"/>
        <v>0.36674362272880545</v>
      </c>
      <c r="BH387" s="165"/>
      <c r="BI387" s="165">
        <f t="shared" si="132"/>
        <v>0.41305798461997045</v>
      </c>
      <c r="BJ387" s="126"/>
      <c r="BK387" s="224" t="b">
        <f t="shared" si="133"/>
        <v>1</v>
      </c>
    </row>
    <row r="388" spans="1:63">
      <c r="A388" s="21" t="s">
        <v>385</v>
      </c>
      <c r="B388" s="336" t="s">
        <v>40</v>
      </c>
      <c r="C388" s="97">
        <v>0</v>
      </c>
      <c r="D388" s="97">
        <v>-6</v>
      </c>
      <c r="E388" s="97">
        <v>-1</v>
      </c>
      <c r="F388" s="97">
        <v>38</v>
      </c>
      <c r="G388" s="102">
        <f t="shared" si="129"/>
        <v>31</v>
      </c>
      <c r="H388" s="97">
        <v>0</v>
      </c>
      <c r="I388" s="97">
        <v>2.93</v>
      </c>
      <c r="J388" s="97">
        <v>-50.033000000000001</v>
      </c>
      <c r="K388" s="97">
        <v>-6.8049999999999997</v>
      </c>
      <c r="L388" s="102">
        <v>-53.908000000000001</v>
      </c>
      <c r="M388" s="135">
        <v>-0.36899999999999999</v>
      </c>
      <c r="N388" s="135">
        <v>-0.11799999999999999</v>
      </c>
      <c r="O388" s="135">
        <v>-0.752</v>
      </c>
      <c r="P388" s="135">
        <v>-2.7170000000000001</v>
      </c>
      <c r="Q388" s="102">
        <v>-3.956</v>
      </c>
      <c r="R388" s="135">
        <v>16.643999999999998</v>
      </c>
      <c r="S388" s="135">
        <v>-0.20499999999999999</v>
      </c>
      <c r="T388" s="135">
        <v>-0.158</v>
      </c>
      <c r="U388" s="135">
        <v>-3.105</v>
      </c>
      <c r="V388" s="102">
        <v>13.176</v>
      </c>
      <c r="W388" s="135">
        <v>19.481999999999999</v>
      </c>
      <c r="X388" s="135">
        <v>4.0000000000013402E-3</v>
      </c>
      <c r="Y388" s="135">
        <v>0.27</v>
      </c>
      <c r="Z388" s="135">
        <v>-7.9930000000000003</v>
      </c>
      <c r="AA388" s="102">
        <v>11.763</v>
      </c>
      <c r="AB388" s="135">
        <v>0.17899999999999999</v>
      </c>
      <c r="AC388" s="135">
        <v>-0.23100000000000001</v>
      </c>
      <c r="AD388" s="135">
        <v>0.21199999999999999</v>
      </c>
      <c r="AE388" s="135">
        <v>-0.126</v>
      </c>
      <c r="AF388" s="102">
        <v>3.4000000000000002E-2</v>
      </c>
      <c r="AG388" s="135">
        <v>-9.0999999999999998E-2</v>
      </c>
      <c r="AH388" s="135">
        <v>3.6139999999999999</v>
      </c>
      <c r="AI388" s="135">
        <v>-6.0000000000000001E-3</v>
      </c>
      <c r="AJ388" s="135">
        <v>-5.3999999999999999E-2</v>
      </c>
      <c r="AK388" s="102">
        <v>3.4630000000000001</v>
      </c>
      <c r="AL388" s="135">
        <v>-1E-3</v>
      </c>
      <c r="AM388" s="135">
        <v>-1E-3</v>
      </c>
      <c r="AN388" s="135">
        <v>2E-3</v>
      </c>
      <c r="AO388" s="135">
        <v>2E-3</v>
      </c>
      <c r="AP388" s="135">
        <v>4.0000000000000001E-3</v>
      </c>
      <c r="AQ388" s="355">
        <v>4.0000000000000001E-3</v>
      </c>
      <c r="AR388" s="135">
        <v>2E-3</v>
      </c>
      <c r="AS388" s="416">
        <f t="shared" si="130"/>
        <v>2E-3</v>
      </c>
      <c r="AT388" s="102">
        <v>7.0000000000000001E-3</v>
      </c>
      <c r="AU388" s="102">
        <v>7.0000000000000001E-3</v>
      </c>
      <c r="AV388" s="135">
        <v>0</v>
      </c>
      <c r="AW388" s="135">
        <v>0</v>
      </c>
      <c r="AX388" s="135">
        <v>-1E-3</v>
      </c>
      <c r="AY388" s="135">
        <v>-2.5990000000000002</v>
      </c>
      <c r="AZ388" s="102">
        <v>-2.6</v>
      </c>
      <c r="BA388" s="135">
        <v>0</v>
      </c>
      <c r="BB388" s="135">
        <v>23.597000000000001</v>
      </c>
      <c r="BC388" s="135">
        <v>1.00000000000122E-3</v>
      </c>
      <c r="BD388" s="135">
        <v>-0.33400000000000002</v>
      </c>
      <c r="BE388" s="63">
        <v>23.263999999999999</v>
      </c>
      <c r="BG388" s="165">
        <f t="shared" si="131"/>
        <v>-0.87148903424393998</v>
      </c>
      <c r="BH388" s="165"/>
      <c r="BI388" s="165" t="str">
        <f t="shared" si="132"/>
        <v>ns</v>
      </c>
      <c r="BJ388" s="126"/>
      <c r="BK388" s="224" t="b">
        <f t="shared" si="133"/>
        <v>1</v>
      </c>
    </row>
    <row r="389" spans="1:63">
      <c r="A389" s="21" t="s">
        <v>386</v>
      </c>
      <c r="B389" s="336" t="s">
        <v>42</v>
      </c>
      <c r="C389" s="97">
        <v>0</v>
      </c>
      <c r="D389" s="97">
        <v>0</v>
      </c>
      <c r="E389" s="97">
        <v>0</v>
      </c>
      <c r="F389" s="97">
        <v>0</v>
      </c>
      <c r="G389" s="102">
        <f t="shared" si="129"/>
        <v>0</v>
      </c>
      <c r="H389" s="97">
        <v>0</v>
      </c>
      <c r="I389" s="97">
        <v>0</v>
      </c>
      <c r="J389" s="97">
        <v>0</v>
      </c>
      <c r="K389" s="97">
        <v>0</v>
      </c>
      <c r="L389" s="102">
        <v>0</v>
      </c>
      <c r="M389" s="135">
        <v>0</v>
      </c>
      <c r="N389" s="135">
        <v>0</v>
      </c>
      <c r="O389" s="135">
        <v>0</v>
      </c>
      <c r="P389" s="135">
        <v>0</v>
      </c>
      <c r="Q389" s="102">
        <v>0</v>
      </c>
      <c r="R389" s="135">
        <v>0</v>
      </c>
      <c r="S389" s="135">
        <v>0</v>
      </c>
      <c r="T389" s="135">
        <v>0</v>
      </c>
      <c r="U389" s="135">
        <v>0</v>
      </c>
      <c r="V389" s="102">
        <v>0</v>
      </c>
      <c r="W389" s="135">
        <v>0</v>
      </c>
      <c r="X389" s="135">
        <v>0</v>
      </c>
      <c r="Y389" s="135">
        <v>0</v>
      </c>
      <c r="Z389" s="135">
        <v>0</v>
      </c>
      <c r="AA389" s="102">
        <v>0</v>
      </c>
      <c r="AB389" s="135">
        <v>0</v>
      </c>
      <c r="AC389" s="135">
        <v>0</v>
      </c>
      <c r="AD389" s="135">
        <v>0</v>
      </c>
      <c r="AE389" s="135">
        <v>0</v>
      </c>
      <c r="AF389" s="102">
        <v>0</v>
      </c>
      <c r="AG389" s="135">
        <v>0</v>
      </c>
      <c r="AH389" s="135">
        <v>0</v>
      </c>
      <c r="AI389" s="135">
        <v>0</v>
      </c>
      <c r="AJ389" s="135">
        <v>0</v>
      </c>
      <c r="AK389" s="102">
        <v>0</v>
      </c>
      <c r="AL389" s="135">
        <v>0</v>
      </c>
      <c r="AM389" s="135">
        <v>0</v>
      </c>
      <c r="AN389" s="135">
        <v>0</v>
      </c>
      <c r="AO389" s="135">
        <v>0</v>
      </c>
      <c r="AP389" s="135">
        <v>0</v>
      </c>
      <c r="AQ389" s="355">
        <v>0</v>
      </c>
      <c r="AR389" s="135">
        <v>0</v>
      </c>
      <c r="AS389" s="416">
        <f t="shared" si="130"/>
        <v>0</v>
      </c>
      <c r="AT389" s="102">
        <v>0</v>
      </c>
      <c r="AU389" s="102">
        <v>0</v>
      </c>
      <c r="AV389" s="135">
        <v>0</v>
      </c>
      <c r="AW389" s="135">
        <v>0</v>
      </c>
      <c r="AX389" s="135">
        <v>0</v>
      </c>
      <c r="AY389" s="135">
        <v>-9.3689999999999998</v>
      </c>
      <c r="AZ389" s="102">
        <v>-9.3689999999999998</v>
      </c>
      <c r="BA389" s="135">
        <v>0</v>
      </c>
      <c r="BB389" s="135">
        <v>0</v>
      </c>
      <c r="BC389" s="135">
        <v>0</v>
      </c>
      <c r="BD389" s="135">
        <v>0</v>
      </c>
      <c r="BE389" s="63">
        <v>0</v>
      </c>
      <c r="BG389" s="165">
        <f t="shared" si="131"/>
        <v>-1</v>
      </c>
      <c r="BH389" s="165"/>
      <c r="BI389" s="165">
        <f t="shared" si="132"/>
        <v>-1</v>
      </c>
      <c r="BJ389" s="126"/>
      <c r="BK389" s="224" t="b">
        <f t="shared" si="133"/>
        <v>1</v>
      </c>
    </row>
    <row r="390" spans="1:63">
      <c r="A390" s="21" t="s">
        <v>387</v>
      </c>
      <c r="B390" s="335" t="s">
        <v>44</v>
      </c>
      <c r="C390" s="60">
        <v>-707</v>
      </c>
      <c r="D390" s="60">
        <v>-465</v>
      </c>
      <c r="E390" s="60">
        <v>-664</v>
      </c>
      <c r="F390" s="60">
        <v>-377</v>
      </c>
      <c r="G390" s="61">
        <f t="shared" si="129"/>
        <v>-2213</v>
      </c>
      <c r="H390" s="60">
        <v>-568.64636223372304</v>
      </c>
      <c r="I390" s="60">
        <v>-497.5545404242128</v>
      </c>
      <c r="J390" s="60">
        <v>-531.62096915475604</v>
      </c>
      <c r="K390" s="60">
        <v>-360.72241099019192</v>
      </c>
      <c r="L390" s="61">
        <v>-1958.5442828028799</v>
      </c>
      <c r="M390" s="134">
        <v>-370.04055156788502</v>
      </c>
      <c r="N390" s="134">
        <v>-308.336696226058</v>
      </c>
      <c r="O390" s="134">
        <v>-305.62849999999997</v>
      </c>
      <c r="P390" s="134">
        <v>-398.6395</v>
      </c>
      <c r="Q390" s="61">
        <v>-1382.6452477939401</v>
      </c>
      <c r="R390" s="134">
        <v>-330.66550000000001</v>
      </c>
      <c r="S390" s="134">
        <v>-188.08279166330001</v>
      </c>
      <c r="T390" s="134">
        <v>-365.14651883720899</v>
      </c>
      <c r="U390" s="134">
        <v>-407.33999576232202</v>
      </c>
      <c r="V390" s="61">
        <v>-1291.23480626283</v>
      </c>
      <c r="W390" s="134">
        <v>-397.38080880563001</v>
      </c>
      <c r="X390" s="134">
        <v>-276.65055881264902</v>
      </c>
      <c r="Y390" s="134">
        <v>-254.978635851143</v>
      </c>
      <c r="Z390" s="134">
        <v>-360.76736934763994</v>
      </c>
      <c r="AA390" s="61">
        <v>-1289.77737281706</v>
      </c>
      <c r="AB390" s="134">
        <v>-176.31551816345998</v>
      </c>
      <c r="AC390" s="134">
        <v>-389.34440843668204</v>
      </c>
      <c r="AD390" s="134">
        <v>-196.78415224804499</v>
      </c>
      <c r="AE390" s="134">
        <v>-271.2495149613901</v>
      </c>
      <c r="AF390" s="61">
        <v>-1033.6935938095803</v>
      </c>
      <c r="AG390" s="134">
        <v>-236.35422529644899</v>
      </c>
      <c r="AH390" s="134">
        <v>-115.66088825751601</v>
      </c>
      <c r="AI390" s="134">
        <v>-195.70914096298699</v>
      </c>
      <c r="AJ390" s="134">
        <v>-57.404243917259706</v>
      </c>
      <c r="AK390" s="61">
        <v>-605.128498434211</v>
      </c>
      <c r="AL390" s="134">
        <v>-283.046613445682</v>
      </c>
      <c r="AM390" s="134">
        <v>-270.40761344568199</v>
      </c>
      <c r="AN390" s="134">
        <v>-57.846829080732405</v>
      </c>
      <c r="AO390" s="134">
        <v>-82.759022767850993</v>
      </c>
      <c r="AP390" s="134">
        <v>-271.159179853333</v>
      </c>
      <c r="AQ390" s="354">
        <v>-262.49598616621603</v>
      </c>
      <c r="AR390" s="134">
        <v>-433.018411310815</v>
      </c>
      <c r="AS390" s="354">
        <f t="shared" si="130"/>
        <v>-327.18680989027104</v>
      </c>
      <c r="AT390" s="61">
        <v>-1045.0710336905599</v>
      </c>
      <c r="AU390" s="61">
        <v>-942.84943227001997</v>
      </c>
      <c r="AV390" s="134">
        <v>-375.62167751953098</v>
      </c>
      <c r="AW390" s="134">
        <v>-112.8057059379442</v>
      </c>
      <c r="AX390" s="134">
        <v>-349.75516018854302</v>
      </c>
      <c r="AY390" s="134">
        <v>-350.20357364943101</v>
      </c>
      <c r="AZ390" s="61">
        <v>-1188.38611729545</v>
      </c>
      <c r="BA390" s="134">
        <v>-193.92479218411998</v>
      </c>
      <c r="BB390" s="134">
        <v>-287.31094518578101</v>
      </c>
      <c r="BC390" s="134">
        <v>-362.95912495287001</v>
      </c>
      <c r="BD390" s="134">
        <v>43.578471643948497</v>
      </c>
      <c r="BE390" s="61">
        <v>-800.61639067882209</v>
      </c>
      <c r="BG390" s="165" t="str">
        <f t="shared" si="131"/>
        <v>ns</v>
      </c>
      <c r="BH390" s="165"/>
      <c r="BI390" s="165">
        <f t="shared" si="132"/>
        <v>-0.3262994417160654</v>
      </c>
      <c r="BJ390" s="126"/>
      <c r="BK390" s="224" t="b">
        <f t="shared" si="133"/>
        <v>1</v>
      </c>
    </row>
    <row r="391" spans="1:63">
      <c r="A391" s="21" t="s">
        <v>388</v>
      </c>
      <c r="B391" s="336" t="s">
        <v>46</v>
      </c>
      <c r="C391" s="97">
        <v>257</v>
      </c>
      <c r="D391" s="97">
        <v>254</v>
      </c>
      <c r="E391" s="97">
        <v>345</v>
      </c>
      <c r="F391" s="97">
        <v>258</v>
      </c>
      <c r="G391" s="102">
        <f t="shared" si="129"/>
        <v>1114</v>
      </c>
      <c r="H391" s="97">
        <v>162.35300000000001</v>
      </c>
      <c r="I391" s="97">
        <v>198.14132499999999</v>
      </c>
      <c r="J391" s="97">
        <v>200.57556399999999</v>
      </c>
      <c r="K391" s="97">
        <v>123.03968200000001</v>
      </c>
      <c r="L391" s="102">
        <v>684.10957099999996</v>
      </c>
      <c r="M391" s="135">
        <v>110.8006</v>
      </c>
      <c r="N391" s="135">
        <v>148.20449719999999</v>
      </c>
      <c r="O391" s="135">
        <v>116.1207168</v>
      </c>
      <c r="P391" s="135">
        <v>85.217000000000013</v>
      </c>
      <c r="Q391" s="102">
        <v>460.34281400000003</v>
      </c>
      <c r="R391" s="135">
        <v>125.81399999999999</v>
      </c>
      <c r="S391" s="135">
        <v>100.215856314088</v>
      </c>
      <c r="T391" s="135">
        <v>147.584982147169</v>
      </c>
      <c r="U391" s="135">
        <v>201.018255613435</v>
      </c>
      <c r="V391" s="102">
        <v>574.63309407469103</v>
      </c>
      <c r="W391" s="135">
        <v>106.613259119463</v>
      </c>
      <c r="X391" s="135">
        <v>88.495718053951606</v>
      </c>
      <c r="Y391" s="135">
        <v>45.775854458375697</v>
      </c>
      <c r="Z391" s="135">
        <v>229.35881247688985</v>
      </c>
      <c r="AA391" s="102">
        <v>470.24364410867997</v>
      </c>
      <c r="AB391" s="135">
        <v>29.795810575630902</v>
      </c>
      <c r="AC391" s="135">
        <v>166.27316988310099</v>
      </c>
      <c r="AD391" s="135">
        <v>94.372969210211892</v>
      </c>
      <c r="AE391" s="135">
        <v>16.7701974270799</v>
      </c>
      <c r="AF391" s="102">
        <v>307.21214709602395</v>
      </c>
      <c r="AG391" s="135">
        <v>30.020992435354099</v>
      </c>
      <c r="AH391" s="135">
        <v>45.100995234125399</v>
      </c>
      <c r="AI391" s="135">
        <v>48.962548880968598</v>
      </c>
      <c r="AJ391" s="135">
        <v>29.986968685806499</v>
      </c>
      <c r="AK391" s="102">
        <v>154.07150523625501</v>
      </c>
      <c r="AL391" s="135">
        <v>58.2067070865169</v>
      </c>
      <c r="AM391" s="135">
        <v>54.738707086516904</v>
      </c>
      <c r="AN391" s="135">
        <v>10.453503238639019</v>
      </c>
      <c r="AO391" s="135">
        <v>15.534519915420393</v>
      </c>
      <c r="AP391" s="135">
        <v>18.648397719461599</v>
      </c>
      <c r="AQ391" s="355">
        <v>16.5443810426802</v>
      </c>
      <c r="AR391" s="135">
        <v>264.02100980131803</v>
      </c>
      <c r="AS391" s="416">
        <f t="shared" si="130"/>
        <v>236.09881860363453</v>
      </c>
      <c r="AT391" s="102">
        <v>351.32961784593499</v>
      </c>
      <c r="AU391" s="102">
        <v>322.91642664825201</v>
      </c>
      <c r="AV391" s="135">
        <v>88.237709279271897</v>
      </c>
      <c r="AW391" s="135">
        <v>65.194599285335698</v>
      </c>
      <c r="AX391" s="135">
        <v>124.1695476623166</v>
      </c>
      <c r="AY391" s="135">
        <v>129.011587758047</v>
      </c>
      <c r="AZ391" s="102">
        <v>406.61344398497101</v>
      </c>
      <c r="BA391" s="135">
        <v>81.596905732476998</v>
      </c>
      <c r="BB391" s="135">
        <v>62.355528496988704</v>
      </c>
      <c r="BC391" s="135">
        <v>198.666902298125</v>
      </c>
      <c r="BD391" s="135">
        <v>-6.8531043185729601</v>
      </c>
      <c r="BE391" s="63">
        <v>335.76623220901695</v>
      </c>
      <c r="BG391" s="165" t="str">
        <f t="shared" si="131"/>
        <v>ns</v>
      </c>
      <c r="BH391" s="165"/>
      <c r="BI391" s="165">
        <f t="shared" si="132"/>
        <v>-0.17423725856583505</v>
      </c>
      <c r="BJ391" s="126"/>
      <c r="BK391" s="224" t="b">
        <f t="shared" si="133"/>
        <v>1</v>
      </c>
    </row>
    <row r="392" spans="1:63">
      <c r="A392" s="21" t="s">
        <v>389</v>
      </c>
      <c r="B392" s="336" t="s">
        <v>48</v>
      </c>
      <c r="C392" s="97">
        <v>0</v>
      </c>
      <c r="D392" s="97">
        <v>0</v>
      </c>
      <c r="E392" s="97">
        <v>0</v>
      </c>
      <c r="F392" s="97">
        <v>0</v>
      </c>
      <c r="G392" s="102">
        <f t="shared" si="129"/>
        <v>0</v>
      </c>
      <c r="H392" s="97">
        <v>0</v>
      </c>
      <c r="I392" s="97">
        <v>0</v>
      </c>
      <c r="J392" s="97">
        <v>-6.0000000000854925E-3</v>
      </c>
      <c r="K392" s="97">
        <v>5.0999999999999997E-2</v>
      </c>
      <c r="L392" s="102">
        <v>4.4999999999845386E-2</v>
      </c>
      <c r="M392" s="135">
        <v>0</v>
      </c>
      <c r="N392" s="135">
        <v>0</v>
      </c>
      <c r="O392" s="135">
        <v>0</v>
      </c>
      <c r="P392" s="135">
        <v>0</v>
      </c>
      <c r="Q392" s="102">
        <v>0</v>
      </c>
      <c r="R392" s="135">
        <v>0</v>
      </c>
      <c r="S392" s="135">
        <v>0</v>
      </c>
      <c r="T392" s="135">
        <v>0</v>
      </c>
      <c r="U392" s="135">
        <v>0</v>
      </c>
      <c r="V392" s="102">
        <v>0</v>
      </c>
      <c r="W392" s="135">
        <v>0</v>
      </c>
      <c r="X392" s="135">
        <v>0</v>
      </c>
      <c r="Y392" s="135">
        <v>0</v>
      </c>
      <c r="Z392" s="135">
        <v>-0.21</v>
      </c>
      <c r="AA392" s="102">
        <v>-0.21</v>
      </c>
      <c r="AB392" s="135">
        <v>0</v>
      </c>
      <c r="AC392" s="135">
        <v>0</v>
      </c>
      <c r="AD392" s="135">
        <v>0</v>
      </c>
      <c r="AE392" s="135">
        <v>0.105</v>
      </c>
      <c r="AF392" s="102">
        <v>0.10500000000000398</v>
      </c>
      <c r="AG392" s="135">
        <v>0</v>
      </c>
      <c r="AH392" s="135">
        <v>0</v>
      </c>
      <c r="AI392" s="135">
        <v>0</v>
      </c>
      <c r="AJ392" s="135">
        <v>0</v>
      </c>
      <c r="AK392" s="102">
        <v>0</v>
      </c>
      <c r="AL392" s="135">
        <v>0</v>
      </c>
      <c r="AM392" s="135">
        <v>0</v>
      </c>
      <c r="AN392" s="135">
        <v>1E-3</v>
      </c>
      <c r="AO392" s="135">
        <v>1E-3</v>
      </c>
      <c r="AP392" s="135">
        <v>-1E-3</v>
      </c>
      <c r="AQ392" s="355">
        <v>-1E-3</v>
      </c>
      <c r="AR392" s="135">
        <v>1.00000000000122E-3</v>
      </c>
      <c r="AS392" s="416">
        <f t="shared" si="130"/>
        <v>1.00000000000122E-3</v>
      </c>
      <c r="AT392" s="102">
        <v>1.00000000000122E-3</v>
      </c>
      <c r="AU392" s="102">
        <v>1.00000000000122E-3</v>
      </c>
      <c r="AV392" s="135">
        <v>0</v>
      </c>
      <c r="AW392" s="135">
        <v>0</v>
      </c>
      <c r="AX392" s="135">
        <v>0</v>
      </c>
      <c r="AY392" s="135">
        <v>0</v>
      </c>
      <c r="AZ392" s="102">
        <v>0</v>
      </c>
      <c r="BA392" s="135">
        <v>0</v>
      </c>
      <c r="BB392" s="135">
        <v>0</v>
      </c>
      <c r="BC392" s="135">
        <v>0</v>
      </c>
      <c r="BD392" s="135">
        <v>0</v>
      </c>
      <c r="BE392" s="63">
        <v>0</v>
      </c>
      <c r="BG392" s="165" t="str">
        <f t="shared" si="131"/>
        <v>ns</v>
      </c>
      <c r="BH392" s="165"/>
      <c r="BI392" s="165" t="str">
        <f t="shared" si="132"/>
        <v>ns</v>
      </c>
      <c r="BJ392" s="126"/>
      <c r="BK392" s="224" t="b">
        <f t="shared" si="133"/>
        <v>1</v>
      </c>
    </row>
    <row r="393" spans="1:63">
      <c r="A393" s="21" t="s">
        <v>390</v>
      </c>
      <c r="B393" s="335" t="s">
        <v>50</v>
      </c>
      <c r="C393" s="60">
        <v>-450</v>
      </c>
      <c r="D393" s="60">
        <v>-211</v>
      </c>
      <c r="E393" s="60">
        <v>-319</v>
      </c>
      <c r="F393" s="60">
        <v>-119</v>
      </c>
      <c r="G393" s="61">
        <f t="shared" si="129"/>
        <v>-1099</v>
      </c>
      <c r="H393" s="60">
        <v>-406.293362233724</v>
      </c>
      <c r="I393" s="60">
        <v>-299.41321542421292</v>
      </c>
      <c r="J393" s="60">
        <v>-331.05140515475603</v>
      </c>
      <c r="K393" s="60">
        <v>-237.63172899019196</v>
      </c>
      <c r="L393" s="61">
        <v>-1274.3897118028849</v>
      </c>
      <c r="M393" s="134">
        <v>-259.23995156788499</v>
      </c>
      <c r="N393" s="134">
        <v>-160.13219902605772</v>
      </c>
      <c r="O393" s="134">
        <v>-189.50778319999998</v>
      </c>
      <c r="P393" s="134">
        <v>-313.42250000000001</v>
      </c>
      <c r="Q393" s="61">
        <v>-922.30243379394301</v>
      </c>
      <c r="R393" s="134">
        <v>-204.85150000000002</v>
      </c>
      <c r="S393" s="134">
        <v>-87.866935349212412</v>
      </c>
      <c r="T393" s="134">
        <v>-217.56153669004098</v>
      </c>
      <c r="U393" s="134">
        <v>-206.32174014888699</v>
      </c>
      <c r="V393" s="61">
        <v>-716.60171218814003</v>
      </c>
      <c r="W393" s="134">
        <v>-290.767549686167</v>
      </c>
      <c r="X393" s="134">
        <v>-188.15484075869699</v>
      </c>
      <c r="Y393" s="134">
        <v>-209.20278139276701</v>
      </c>
      <c r="Z393" s="134">
        <v>-131.61855687075104</v>
      </c>
      <c r="AA393" s="61">
        <v>-819.74372870838306</v>
      </c>
      <c r="AB393" s="134">
        <v>-146.519707587829</v>
      </c>
      <c r="AC393" s="134">
        <v>-223.07123855358097</v>
      </c>
      <c r="AD393" s="134">
        <v>-102.41118303783301</v>
      </c>
      <c r="AE393" s="134">
        <v>-254.37431753431019</v>
      </c>
      <c r="AF393" s="61">
        <v>-726.37644671354997</v>
      </c>
      <c r="AG393" s="134">
        <v>-206.33323286109479</v>
      </c>
      <c r="AH393" s="134">
        <v>-70.559893023390188</v>
      </c>
      <c r="AI393" s="134">
        <v>-146.746592082018</v>
      </c>
      <c r="AJ393" s="134">
        <v>-27.417275231453203</v>
      </c>
      <c r="AK393" s="61">
        <v>-451.05699319795701</v>
      </c>
      <c r="AL393" s="134">
        <v>-224.83990635916498</v>
      </c>
      <c r="AM393" s="134">
        <v>-215.66890635916499</v>
      </c>
      <c r="AN393" s="134">
        <v>-47.392325842093399</v>
      </c>
      <c r="AO393" s="134">
        <v>-67.223502852430997</v>
      </c>
      <c r="AP393" s="134">
        <v>-252.511782133872</v>
      </c>
      <c r="AQ393" s="354">
        <v>-245.95260512353502</v>
      </c>
      <c r="AR393" s="134">
        <v>-168.99640150949699</v>
      </c>
      <c r="AS393" s="354">
        <f t="shared" si="130"/>
        <v>-91.08699128663693</v>
      </c>
      <c r="AT393" s="61">
        <v>-693.74041584462805</v>
      </c>
      <c r="AU393" s="61">
        <v>-619.93200562176798</v>
      </c>
      <c r="AV393" s="134">
        <v>-287.38396824025898</v>
      </c>
      <c r="AW393" s="134">
        <v>-47.611106652608548</v>
      </c>
      <c r="AX393" s="134">
        <v>-225.5856125262261</v>
      </c>
      <c r="AY393" s="134">
        <v>-221.19198589138401</v>
      </c>
      <c r="AZ393" s="61">
        <v>-781.77267331047904</v>
      </c>
      <c r="BA393" s="134">
        <v>-112.32788645164301</v>
      </c>
      <c r="BB393" s="134">
        <v>-224.95541668879301</v>
      </c>
      <c r="BC393" s="134">
        <v>-164.29222265474601</v>
      </c>
      <c r="BD393" s="134">
        <v>36.725367325375601</v>
      </c>
      <c r="BE393" s="61">
        <v>-464.85015846980502</v>
      </c>
      <c r="BG393" s="165" t="str">
        <f t="shared" si="131"/>
        <v>ns</v>
      </c>
      <c r="BH393" s="165"/>
      <c r="BI393" s="165">
        <f t="shared" si="132"/>
        <v>-0.40538960449799333</v>
      </c>
      <c r="BJ393" s="126"/>
      <c r="BK393" s="224" t="b">
        <f t="shared" si="133"/>
        <v>1</v>
      </c>
    </row>
    <row r="394" spans="1:63">
      <c r="A394" s="21" t="s">
        <v>391</v>
      </c>
      <c r="B394" s="336" t="s">
        <v>52</v>
      </c>
      <c r="C394" s="97">
        <v>-27</v>
      </c>
      <c r="D394" s="97">
        <v>-22</v>
      </c>
      <c r="E394" s="97">
        <v>-1</v>
      </c>
      <c r="F394" s="97">
        <v>0</v>
      </c>
      <c r="G394" s="102">
        <f t="shared" si="129"/>
        <v>-50</v>
      </c>
      <c r="H394" s="97">
        <v>0.61445004246863011</v>
      </c>
      <c r="I394" s="97">
        <v>-0.26121450965259996</v>
      </c>
      <c r="J394" s="97">
        <v>6.8373823131165006</v>
      </c>
      <c r="K394" s="97">
        <v>8.9885185000260215E-2</v>
      </c>
      <c r="L394" s="102">
        <v>7.2805030309327403</v>
      </c>
      <c r="M394" s="135">
        <v>3.9081475767240499</v>
      </c>
      <c r="N394" s="135">
        <v>-2.47312716832442</v>
      </c>
      <c r="O394" s="135">
        <v>0.31265846278361931</v>
      </c>
      <c r="P394" s="135">
        <v>26.8499762274445</v>
      </c>
      <c r="Q394" s="102">
        <v>28.597655098627705</v>
      </c>
      <c r="R394" s="135">
        <v>-8.1994348510594079</v>
      </c>
      <c r="S394" s="135">
        <v>-7.0113099077327394</v>
      </c>
      <c r="T394" s="135">
        <v>10.847142712490299</v>
      </c>
      <c r="U394" s="135">
        <v>-10.4836558899551</v>
      </c>
      <c r="V394" s="102">
        <v>-14.847257936257005</v>
      </c>
      <c r="W394" s="135">
        <v>3.7869868024619699</v>
      </c>
      <c r="X394" s="135">
        <v>-2.92432205935852</v>
      </c>
      <c r="Y394" s="135">
        <v>4.4279718128991901</v>
      </c>
      <c r="Z394" s="135">
        <v>1.8165860662309901</v>
      </c>
      <c r="AA394" s="102">
        <v>7.1072226222336301</v>
      </c>
      <c r="AB394" s="135">
        <v>-34.079332895673403</v>
      </c>
      <c r="AC394" s="135">
        <v>28.877257977948101</v>
      </c>
      <c r="AD394" s="135">
        <v>-3.5260479535464802</v>
      </c>
      <c r="AE394" s="135">
        <v>2.5925450247469968</v>
      </c>
      <c r="AF394" s="102">
        <v>-6.1355778465240007</v>
      </c>
      <c r="AG394" s="135">
        <v>-3.9141566065376399</v>
      </c>
      <c r="AH394" s="135">
        <v>-4.5844810621140999</v>
      </c>
      <c r="AI394" s="135">
        <v>-4.0692465215199496</v>
      </c>
      <c r="AJ394" s="135">
        <v>1.01176662309114</v>
      </c>
      <c r="AK394" s="102">
        <v>-11.5561175670805</v>
      </c>
      <c r="AL394" s="135">
        <v>-6.1527274983834701</v>
      </c>
      <c r="AM394" s="135">
        <v>-8.1257275018561899</v>
      </c>
      <c r="AN394" s="135">
        <v>-12.154315681068001</v>
      </c>
      <c r="AO394" s="135">
        <v>-10.90531568578341</v>
      </c>
      <c r="AP394" s="135">
        <v>-1.0143562454030299</v>
      </c>
      <c r="AQ394" s="355">
        <v>0.7816437502760003</v>
      </c>
      <c r="AR394" s="135">
        <v>5.0237547801190701</v>
      </c>
      <c r="AS394" s="416">
        <f t="shared" si="130"/>
        <v>4.07175477622941</v>
      </c>
      <c r="AT394" s="102">
        <v>-14.29764464473549</v>
      </c>
      <c r="AU394" s="102">
        <v>-14.17764466113419</v>
      </c>
      <c r="AV394" s="135">
        <v>-17.4781439477756</v>
      </c>
      <c r="AW394" s="135">
        <v>-9.9674684288374102</v>
      </c>
      <c r="AX394" s="135">
        <v>7.5194777404345103E-2</v>
      </c>
      <c r="AY394" s="135">
        <v>-0.54987219280830502</v>
      </c>
      <c r="AZ394" s="102">
        <v>-27.920289792017002</v>
      </c>
      <c r="BA394" s="135">
        <v>5.3446996222358898</v>
      </c>
      <c r="BB394" s="135">
        <v>-12.0635837750718</v>
      </c>
      <c r="BC394" s="135">
        <v>3.76358827885573</v>
      </c>
      <c r="BD394" s="135">
        <v>-18.921946753616599</v>
      </c>
      <c r="BE394" s="63">
        <v>-21.8772426275968</v>
      </c>
      <c r="BG394" s="165" t="str">
        <f t="shared" si="131"/>
        <v>x34.4</v>
      </c>
      <c r="BH394" s="165"/>
      <c r="BI394" s="165">
        <f t="shared" si="132"/>
        <v>-0.2164392708469679</v>
      </c>
      <c r="BJ394" s="126"/>
      <c r="BK394" s="224" t="b">
        <f t="shared" si="133"/>
        <v>1</v>
      </c>
    </row>
    <row r="395" spans="1:63">
      <c r="A395" s="21" t="s">
        <v>392</v>
      </c>
      <c r="B395" s="338" t="s">
        <v>54</v>
      </c>
      <c r="C395" s="61">
        <v>-477</v>
      </c>
      <c r="D395" s="61">
        <v>-233</v>
      </c>
      <c r="E395" s="61">
        <v>-320</v>
      </c>
      <c r="F395" s="61">
        <v>-119</v>
      </c>
      <c r="G395" s="61">
        <f t="shared" si="129"/>
        <v>-1149</v>
      </c>
      <c r="H395" s="61">
        <v>-405.67891219125499</v>
      </c>
      <c r="I395" s="61">
        <v>-299.67442993386533</v>
      </c>
      <c r="J395" s="61">
        <v>-324.21402284164014</v>
      </c>
      <c r="K395" s="61">
        <v>-237.541843805192</v>
      </c>
      <c r="L395" s="61">
        <v>-1267.1092087719521</v>
      </c>
      <c r="M395" s="137">
        <v>-255.331803991161</v>
      </c>
      <c r="N395" s="137">
        <v>-162.6053261943824</v>
      </c>
      <c r="O395" s="137">
        <v>-189.19512473721599</v>
      </c>
      <c r="P395" s="137">
        <v>-286.572523772556</v>
      </c>
      <c r="Q395" s="61">
        <v>-893.70477869531499</v>
      </c>
      <c r="R395" s="137">
        <v>-213.05093485105903</v>
      </c>
      <c r="S395" s="137">
        <v>-94.878245256945092</v>
      </c>
      <c r="T395" s="137">
        <v>-206.71439397754997</v>
      </c>
      <c r="U395" s="137">
        <v>-216.80539603884199</v>
      </c>
      <c r="V395" s="61">
        <v>-731.44897012439708</v>
      </c>
      <c r="W395" s="137">
        <v>-286.98056288370498</v>
      </c>
      <c r="X395" s="137">
        <v>-191.07916281805601</v>
      </c>
      <c r="Y395" s="137">
        <v>-204.77480957986802</v>
      </c>
      <c r="Z395" s="137">
        <v>-129.80197080452001</v>
      </c>
      <c r="AA395" s="61">
        <v>-812.63650608615012</v>
      </c>
      <c r="AB395" s="137">
        <v>-180.59904048350199</v>
      </c>
      <c r="AC395" s="137">
        <v>-194.19398057563299</v>
      </c>
      <c r="AD395" s="137">
        <v>-105.93723099138001</v>
      </c>
      <c r="AE395" s="137">
        <v>-251.78177250956014</v>
      </c>
      <c r="AF395" s="61">
        <v>-732.51202456008014</v>
      </c>
      <c r="AG395" s="137">
        <v>-210.24738946763239</v>
      </c>
      <c r="AH395" s="137">
        <v>-75.144374085504296</v>
      </c>
      <c r="AI395" s="137">
        <v>-150.815838603538</v>
      </c>
      <c r="AJ395" s="137">
        <v>-26.405508608361998</v>
      </c>
      <c r="AK395" s="61">
        <v>-462.61311076503705</v>
      </c>
      <c r="AL395" s="137">
        <v>-230.99263385754898</v>
      </c>
      <c r="AM395" s="137">
        <v>-223.794633861021</v>
      </c>
      <c r="AN395" s="137">
        <v>-59.546641523161099</v>
      </c>
      <c r="AO395" s="137">
        <v>-78.128818538215015</v>
      </c>
      <c r="AP395" s="137">
        <v>-253.52613837927501</v>
      </c>
      <c r="AQ395" s="354">
        <v>-245.17096137325905</v>
      </c>
      <c r="AR395" s="137">
        <v>-163.97264672937817</v>
      </c>
      <c r="AS395" s="354">
        <f t="shared" si="130"/>
        <v>-87.015236510407135</v>
      </c>
      <c r="AT395" s="61">
        <v>-708.03806048936315</v>
      </c>
      <c r="AU395" s="61">
        <v>-634.10965028290218</v>
      </c>
      <c r="AV395" s="137">
        <v>-304.86211218803498</v>
      </c>
      <c r="AW395" s="137">
        <v>-57.578575081445905</v>
      </c>
      <c r="AX395" s="137">
        <v>-225.51041774882191</v>
      </c>
      <c r="AY395" s="137">
        <v>-221.74185808419202</v>
      </c>
      <c r="AZ395" s="61">
        <v>-809.69296310249604</v>
      </c>
      <c r="BA395" s="137">
        <v>-106.983186829407</v>
      </c>
      <c r="BB395" s="137">
        <v>-237.01900046386501</v>
      </c>
      <c r="BC395" s="137">
        <v>-160.52863437588999</v>
      </c>
      <c r="BD395" s="137">
        <v>17.803420571758799</v>
      </c>
      <c r="BE395" s="61">
        <v>-486.72740109740198</v>
      </c>
      <c r="BG395" s="165" t="str">
        <f t="shared" si="131"/>
        <v>ns</v>
      </c>
      <c r="BH395" s="165"/>
      <c r="BI395" s="165">
        <f t="shared" si="132"/>
        <v>-0.39887411243836024</v>
      </c>
      <c r="BJ395" s="126"/>
      <c r="BK395" s="224" t="b">
        <f t="shared" si="133"/>
        <v>1</v>
      </c>
    </row>
    <row r="396" spans="1:63" hidden="1" outlineLevel="1">
      <c r="A396" s="119" t="s">
        <v>393</v>
      </c>
      <c r="B396" s="337" t="s">
        <v>377</v>
      </c>
      <c r="C396" s="94">
        <v>-19</v>
      </c>
      <c r="D396" s="94">
        <v>148</v>
      </c>
      <c r="E396" s="94">
        <v>-17</v>
      </c>
      <c r="F396" s="95">
        <v>65</v>
      </c>
      <c r="G396" s="96">
        <f t="shared" si="129"/>
        <v>177</v>
      </c>
      <c r="H396" s="95">
        <v>0</v>
      </c>
      <c r="I396" s="95">
        <v>0</v>
      </c>
      <c r="J396" s="95">
        <v>0</v>
      </c>
      <c r="K396" s="95">
        <v>0</v>
      </c>
      <c r="L396" s="96">
        <v>0</v>
      </c>
      <c r="M396" s="95">
        <v>0</v>
      </c>
      <c r="N396" s="95">
        <v>0</v>
      </c>
      <c r="O396" s="95">
        <v>0</v>
      </c>
      <c r="P396" s="95">
        <v>0</v>
      </c>
      <c r="Q396" s="96">
        <v>0</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3">
        <v>0</v>
      </c>
      <c r="AR396" s="95">
        <v>0</v>
      </c>
      <c r="AS396" s="353">
        <f t="shared" si="130"/>
        <v>0</v>
      </c>
      <c r="AT396" s="96">
        <v>0</v>
      </c>
      <c r="AU396" s="96">
        <v>0</v>
      </c>
      <c r="AV396" s="95">
        <v>0</v>
      </c>
      <c r="AW396" s="95">
        <v>0</v>
      </c>
      <c r="AX396" s="95">
        <v>0</v>
      </c>
      <c r="AY396" s="95">
        <v>0</v>
      </c>
      <c r="AZ396" s="95">
        <v>0</v>
      </c>
      <c r="BA396" s="95">
        <v>0</v>
      </c>
      <c r="BB396" s="95">
        <v>0</v>
      </c>
      <c r="BC396" s="95">
        <v>0</v>
      </c>
      <c r="BD396" s="95">
        <v>0</v>
      </c>
      <c r="BE396" s="94">
        <f>+BA396+BB396+BC396+BD396</f>
        <v>0</v>
      </c>
      <c r="BG396" s="165" t="str">
        <f t="shared" si="131"/>
        <v>ns</v>
      </c>
      <c r="BH396" s="165"/>
      <c r="BI396" s="165" t="str">
        <f t="shared" si="132"/>
        <v>ns</v>
      </c>
      <c r="BJ396" s="126"/>
      <c r="BK396" s="167"/>
    </row>
    <row r="397" spans="1:63" collapsed="1">
      <c r="A397" s="119" t="s">
        <v>394</v>
      </c>
      <c r="B397" s="337" t="s">
        <v>373</v>
      </c>
      <c r="C397" s="94"/>
      <c r="D397" s="94"/>
      <c r="E397" s="94"/>
      <c r="F397" s="95"/>
      <c r="G397" s="96"/>
      <c r="H397" s="95">
        <v>0</v>
      </c>
      <c r="I397" s="95">
        <v>0</v>
      </c>
      <c r="J397" s="95">
        <v>0</v>
      </c>
      <c r="K397" s="95">
        <v>0</v>
      </c>
      <c r="L397" s="96">
        <v>0</v>
      </c>
      <c r="M397" s="95">
        <v>0</v>
      </c>
      <c r="N397" s="95">
        <v>0</v>
      </c>
      <c r="O397" s="95">
        <v>0</v>
      </c>
      <c r="P397" s="95">
        <v>0</v>
      </c>
      <c r="Q397" s="96">
        <v>0</v>
      </c>
      <c r="R397" s="95">
        <v>0</v>
      </c>
      <c r="S397" s="95">
        <v>0</v>
      </c>
      <c r="T397" s="95">
        <v>0</v>
      </c>
      <c r="U397" s="95">
        <v>0</v>
      </c>
      <c r="V397" s="96">
        <v>0</v>
      </c>
      <c r="W397" s="95">
        <v>0</v>
      </c>
      <c r="X397" s="95">
        <v>0</v>
      </c>
      <c r="Y397" s="95">
        <v>0</v>
      </c>
      <c r="Z397" s="95">
        <v>0</v>
      </c>
      <c r="AA397" s="96">
        <v>0</v>
      </c>
      <c r="AB397" s="95">
        <v>0</v>
      </c>
      <c r="AC397" s="95">
        <v>0</v>
      </c>
      <c r="AD397" s="95">
        <v>0</v>
      </c>
      <c r="AE397" s="95">
        <v>0</v>
      </c>
      <c r="AF397" s="96">
        <v>0</v>
      </c>
      <c r="AG397" s="95">
        <v>0</v>
      </c>
      <c r="AH397" s="95">
        <v>0</v>
      </c>
      <c r="AI397" s="95">
        <v>0</v>
      </c>
      <c r="AJ397" s="95">
        <v>0</v>
      </c>
      <c r="AK397" s="96">
        <v>0</v>
      </c>
      <c r="AL397" s="95">
        <v>0</v>
      </c>
      <c r="AM397" s="95">
        <v>0</v>
      </c>
      <c r="AN397" s="95">
        <v>0</v>
      </c>
      <c r="AO397" s="95">
        <v>0</v>
      </c>
      <c r="AP397" s="95">
        <v>0</v>
      </c>
      <c r="AQ397" s="353">
        <v>0</v>
      </c>
      <c r="AR397" s="95">
        <v>0</v>
      </c>
      <c r="AS397" s="353">
        <f t="shared" si="130"/>
        <v>0</v>
      </c>
      <c r="AT397" s="96">
        <v>0</v>
      </c>
      <c r="AU397" s="96">
        <v>0</v>
      </c>
      <c r="AV397" s="95">
        <v>0</v>
      </c>
      <c r="AW397" s="95">
        <v>0</v>
      </c>
      <c r="AX397" s="95">
        <v>0</v>
      </c>
      <c r="AY397" s="95">
        <v>0</v>
      </c>
      <c r="AZ397" s="95">
        <v>0</v>
      </c>
      <c r="BA397" s="95">
        <v>0</v>
      </c>
      <c r="BB397" s="95">
        <v>0</v>
      </c>
      <c r="BC397" s="95">
        <v>0</v>
      </c>
      <c r="BD397" s="95">
        <v>0</v>
      </c>
      <c r="BE397" s="94">
        <f>+BA397+BB397+BC397+BD397</f>
        <v>0</v>
      </c>
      <c r="BG397" s="165" t="str">
        <f t="shared" si="131"/>
        <v>ns</v>
      </c>
      <c r="BH397" s="165"/>
      <c r="BI397" s="165"/>
      <c r="BJ397" s="126"/>
      <c r="BK397" s="167"/>
    </row>
    <row r="398" spans="1:63">
      <c r="A398" s="84"/>
      <c r="B398" s="84"/>
      <c r="C398" s="84"/>
      <c r="D398" s="84"/>
      <c r="E398" s="84"/>
      <c r="F398" s="84"/>
      <c r="G398" s="84"/>
      <c r="H398" s="84"/>
      <c r="I398" s="84"/>
      <c r="J398" s="84"/>
      <c r="K398" s="84"/>
      <c r="L398" s="84"/>
      <c r="M398" s="131"/>
      <c r="N398" s="131"/>
      <c r="O398" s="131"/>
      <c r="P398" s="131"/>
      <c r="Q398" s="84"/>
      <c r="R398" s="131"/>
      <c r="S398" s="131"/>
      <c r="T398" s="131"/>
      <c r="U398" s="131"/>
      <c r="V398" s="84"/>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R398" s="131"/>
      <c r="AU398" s="131"/>
      <c r="AV398" s="131"/>
      <c r="AW398" s="131"/>
      <c r="AX398" s="131"/>
      <c r="AY398" s="131"/>
      <c r="BA398" s="131"/>
      <c r="BB398" s="131"/>
      <c r="BC398" s="131"/>
    </row>
    <row r="399" spans="1:63">
      <c r="A399" s="84"/>
      <c r="B399" s="21"/>
      <c r="C399" s="66"/>
      <c r="D399" s="66"/>
      <c r="E399" s="66"/>
      <c r="F399" s="66"/>
      <c r="G399" s="66"/>
      <c r="H399" s="66"/>
      <c r="I399" s="66"/>
      <c r="J399" s="66"/>
      <c r="K399" s="66"/>
      <c r="L399" s="66"/>
      <c r="M399" s="179"/>
      <c r="N399" s="179"/>
      <c r="O399" s="179"/>
      <c r="P399" s="179"/>
      <c r="Q399" s="66"/>
      <c r="R399" s="179"/>
      <c r="S399" s="179"/>
      <c r="T399" s="179"/>
      <c r="U399" s="179"/>
      <c r="V399" s="66"/>
      <c r="W399" s="179"/>
      <c r="X399" s="179"/>
      <c r="Y399" s="179"/>
      <c r="Z399" s="179"/>
      <c r="AA399" s="179"/>
      <c r="AB399" s="179"/>
      <c r="AC399" s="179"/>
      <c r="AD399" s="179"/>
      <c r="AE399" s="179"/>
      <c r="AF399" s="179"/>
      <c r="AG399" s="179"/>
      <c r="AH399" s="179"/>
      <c r="AI399" s="179"/>
      <c r="AJ399" s="179"/>
      <c r="AK399" s="179"/>
      <c r="AL399" s="179"/>
      <c r="AM399" s="179"/>
      <c r="AN399" s="179"/>
      <c r="AO399" s="179"/>
      <c r="AP399" s="179"/>
      <c r="AR399" s="179"/>
      <c r="AU399" s="179"/>
      <c r="AV399" s="179"/>
      <c r="AW399" s="179"/>
      <c r="AX399" s="179"/>
      <c r="AY399" s="179"/>
      <c r="BA399" s="179"/>
      <c r="BB399" s="179"/>
      <c r="BC399" s="179"/>
    </row>
  </sheetData>
  <pageMargins left="0" right="0" top="0" bottom="0" header="0.31496062992125984" footer="0.31496062992125984"/>
  <pageSetup paperSize="9" scale="1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8080"/>
    <pageSetUpPr fitToPage="1"/>
  </sheetPr>
  <dimension ref="A1:V400"/>
  <sheetViews>
    <sheetView showGridLines="0" topLeftCell="B5" zoomScale="69" zoomScaleNormal="80" workbookViewId="0">
      <selection activeCell="D32" sqref="D32"/>
    </sheetView>
  </sheetViews>
  <sheetFormatPr baseColWidth="10" defaultColWidth="11.42578125" defaultRowHeight="12.75" outlineLevelRow="1" outlineLevelCol="1"/>
  <cols>
    <col min="1" max="1" width="21.5703125" style="84" hidden="1" customWidth="1" outlineLevel="1"/>
    <col min="2" max="2" width="45.5703125" style="84" customWidth="1" collapsed="1"/>
    <col min="3" max="3" width="16.5703125" customWidth="1"/>
    <col min="4" max="4" width="14.42578125" customWidth="1"/>
    <col min="5" max="5" width="16.42578125" customWidth="1"/>
    <col min="6" max="6" width="5.5703125" customWidth="1"/>
    <col min="9" max="9" width="5.5703125" customWidth="1"/>
    <col min="12" max="12" width="5.5703125" customWidth="1"/>
    <col min="13" max="13" width="9.42578125" bestFit="1" customWidth="1"/>
    <col min="18" max="18" width="5.5703125" customWidth="1"/>
    <col min="19" max="21" width="12.5703125" style="174" hidden="1" customWidth="1" outlineLevel="1"/>
    <col min="22" max="22" width="11.42578125" collapsed="1"/>
  </cols>
  <sheetData>
    <row r="1" spans="1:22" s="84" customFormat="1" hidden="1" outlineLevel="1">
      <c r="A1" s="79" t="s">
        <v>97</v>
      </c>
      <c r="C1" s="54" t="s">
        <v>655</v>
      </c>
      <c r="D1" s="54" t="str">
        <f>$C$1</f>
        <v>T4-2024</v>
      </c>
      <c r="E1" s="54" t="str">
        <f>$C$1</f>
        <v>T4-2024</v>
      </c>
      <c r="G1" s="194" t="s">
        <v>408</v>
      </c>
      <c r="H1" s="194" t="s">
        <v>409</v>
      </c>
      <c r="I1" s="54"/>
      <c r="J1" s="194" t="s">
        <v>408</v>
      </c>
      <c r="K1" s="194" t="s">
        <v>409</v>
      </c>
      <c r="L1" s="54"/>
      <c r="M1" s="54" t="s">
        <v>410</v>
      </c>
      <c r="N1" s="54" t="s">
        <v>411</v>
      </c>
      <c r="O1" s="54" t="s">
        <v>411</v>
      </c>
      <c r="P1" s="54" t="s">
        <v>411</v>
      </c>
      <c r="Q1" s="54" t="s">
        <v>411</v>
      </c>
      <c r="R1" s="21"/>
      <c r="S1" s="167"/>
      <c r="T1" s="167"/>
      <c r="U1" s="167"/>
      <c r="V1" s="21"/>
    </row>
    <row r="2" spans="1:22" s="84" customFormat="1" hidden="1" outlineLevel="1">
      <c r="A2" s="79" t="s">
        <v>397</v>
      </c>
      <c r="B2" s="54" t="s">
        <v>396</v>
      </c>
      <c r="C2" s="54" t="str">
        <f>LEFT(C$1,3)&amp;RIGHT(C$1,2)&amp;"_"&amp;$3:$3</f>
        <v>T4-24_Stated</v>
      </c>
      <c r="D2" s="54" t="str">
        <f>LEFT(D$1,3)&amp;RIGHT(D$1,2)&amp;"_"&amp;$3:$3</f>
        <v>T4-24_Spec</v>
      </c>
      <c r="E2" s="54" t="str">
        <f>LEFT(E$1,3)&amp;RIGHT(E$1,2)&amp;"_"&amp;$3:$3</f>
        <v>T4-24_Underlying</v>
      </c>
      <c r="G2" s="194" t="str">
        <f>G1&amp;"_"&amp;G$3</f>
        <v>QvsCsus_%_Stated</v>
      </c>
      <c r="H2" s="194" t="str">
        <f>H1&amp;"_"&amp;H$3</f>
        <v>QvsCsus_€_Stated</v>
      </c>
      <c r="I2" s="55"/>
      <c r="J2" s="194" t="str">
        <f>J1&amp;"_"&amp;J$3</f>
        <v>QvsCsus_%_Underlying</v>
      </c>
      <c r="K2" s="194" t="str">
        <f>K1&amp;"_"&amp;K$3</f>
        <v>QvsCsus_€_Underlying</v>
      </c>
      <c r="L2" s="55"/>
      <c r="M2" s="55"/>
      <c r="N2" s="54" t="s">
        <v>412</v>
      </c>
      <c r="O2" s="54" t="s">
        <v>413</v>
      </c>
      <c r="P2" s="54" t="s">
        <v>414</v>
      </c>
      <c r="Q2" s="54" t="s">
        <v>415</v>
      </c>
      <c r="R2" s="21"/>
      <c r="S2" s="167"/>
      <c r="T2" s="167"/>
      <c r="U2" s="167"/>
      <c r="V2" s="21"/>
    </row>
    <row r="3" spans="1:22" s="84" customFormat="1" hidden="1" outlineLevel="1">
      <c r="A3" s="79"/>
      <c r="B3" s="55"/>
      <c r="C3" s="55" t="s">
        <v>21</v>
      </c>
      <c r="D3" s="55" t="s">
        <v>416</v>
      </c>
      <c r="E3" s="55" t="s">
        <v>95</v>
      </c>
      <c r="G3" s="55" t="s">
        <v>21</v>
      </c>
      <c r="H3" s="55" t="s">
        <v>21</v>
      </c>
      <c r="I3" s="55"/>
      <c r="J3" s="55" t="s">
        <v>95</v>
      </c>
      <c r="K3" s="55" t="s">
        <v>95</v>
      </c>
      <c r="L3" s="55"/>
      <c r="M3" s="55"/>
      <c r="N3" s="55" t="s">
        <v>21</v>
      </c>
      <c r="O3" s="55" t="s">
        <v>21</v>
      </c>
      <c r="P3" s="55" t="s">
        <v>21</v>
      </c>
      <c r="Q3" s="55" t="s">
        <v>21</v>
      </c>
      <c r="R3" s="21"/>
      <c r="S3" s="167"/>
      <c r="T3" s="167"/>
      <c r="U3" s="167"/>
      <c r="V3" s="21"/>
    </row>
    <row r="4" spans="1:22" s="84" customFormat="1" hidden="1" outlineLevel="1">
      <c r="A4" s="79"/>
      <c r="B4" s="55"/>
      <c r="C4" s="55"/>
      <c r="D4" s="195" t="s">
        <v>417</v>
      </c>
      <c r="E4" s="55"/>
      <c r="G4" s="196"/>
      <c r="I4" s="55"/>
      <c r="J4" s="196"/>
      <c r="L4" s="55"/>
      <c r="M4" s="55"/>
      <c r="N4" s="55"/>
      <c r="O4" s="55"/>
      <c r="P4" s="55"/>
      <c r="Q4" s="55"/>
      <c r="S4" s="126"/>
      <c r="T4" s="126"/>
      <c r="U4" s="126"/>
    </row>
    <row r="5" spans="1:22" s="84" customFormat="1" ht="14.25" collapsed="1">
      <c r="A5" s="180"/>
      <c r="B5" s="82"/>
      <c r="C5" s="82"/>
      <c r="D5" s="82"/>
      <c r="E5" s="82"/>
      <c r="G5" s="196"/>
      <c r="I5" s="83"/>
      <c r="J5" s="196"/>
      <c r="L5" s="83"/>
      <c r="M5" s="82"/>
      <c r="N5" s="82"/>
      <c r="O5" s="82"/>
      <c r="P5" s="82"/>
      <c r="Q5" s="82"/>
      <c r="S5" s="126"/>
      <c r="T5" s="126"/>
      <c r="U5" s="126"/>
    </row>
    <row r="6" spans="1:22" s="84" customFormat="1" ht="14.25">
      <c r="A6" s="180"/>
      <c r="B6" s="82"/>
      <c r="C6" s="82"/>
      <c r="D6" s="82"/>
      <c r="E6" s="82"/>
      <c r="G6" s="196"/>
      <c r="I6" s="83"/>
      <c r="J6" s="196"/>
      <c r="L6" s="83"/>
      <c r="M6" s="82"/>
      <c r="N6" s="82"/>
      <c r="O6" s="82"/>
      <c r="P6" s="82"/>
      <c r="Q6" s="82"/>
      <c r="S6" s="126"/>
      <c r="T6" s="126"/>
      <c r="U6" s="126"/>
    </row>
    <row r="7" spans="1:22" s="84" customFormat="1" ht="13.5" customHeight="1">
      <c r="A7" s="21"/>
      <c r="G7" s="196"/>
      <c r="J7" s="196"/>
      <c r="M7" s="1"/>
      <c r="N7" s="1"/>
      <c r="O7" s="1"/>
      <c r="P7" s="1"/>
      <c r="Q7" s="1"/>
      <c r="S7" s="126"/>
      <c r="T7" s="126"/>
      <c r="U7" s="126"/>
    </row>
    <row r="8" spans="1:22" s="84" customFormat="1" ht="13.5" customHeight="1">
      <c r="A8" s="21"/>
      <c r="G8" s="196"/>
      <c r="J8" s="196"/>
      <c r="M8" s="1"/>
      <c r="N8" s="1"/>
      <c r="O8" s="1"/>
      <c r="P8" s="1"/>
      <c r="Q8" s="1"/>
      <c r="S8" s="126"/>
      <c r="T8" s="126"/>
      <c r="U8" s="126"/>
    </row>
    <row r="9" spans="1:22" s="84" customFormat="1" ht="13.5" customHeight="1">
      <c r="A9" s="21"/>
      <c r="G9" s="196"/>
      <c r="J9" s="196"/>
      <c r="M9" s="1"/>
      <c r="N9" s="1"/>
      <c r="O9" s="1"/>
      <c r="P9" s="1"/>
      <c r="Q9" s="1"/>
      <c r="S9" s="126"/>
      <c r="T9" s="126"/>
      <c r="U9" s="126"/>
    </row>
    <row r="10" spans="1:22" s="84" customFormat="1" ht="13.5" customHeight="1">
      <c r="A10" s="21"/>
      <c r="G10" s="196"/>
      <c r="J10" s="196"/>
      <c r="M10" s="1"/>
      <c r="N10" s="1"/>
      <c r="O10" s="1"/>
      <c r="P10" s="1"/>
      <c r="Q10" s="1"/>
      <c r="S10" s="126"/>
      <c r="T10" s="126"/>
      <c r="U10" s="126"/>
    </row>
    <row r="11" spans="1:22" s="84" customFormat="1" ht="19.5">
      <c r="A11" s="21"/>
      <c r="B11" s="2" t="s">
        <v>398</v>
      </c>
      <c r="G11" s="196"/>
      <c r="J11" s="196"/>
      <c r="M11" s="1"/>
      <c r="N11" s="1"/>
      <c r="O11" s="1"/>
      <c r="P11" s="1"/>
      <c r="Q11" s="1"/>
      <c r="S11" s="126"/>
      <c r="T11" s="126"/>
      <c r="U11" s="126"/>
    </row>
    <row r="12" spans="1:22" s="84" customFormat="1" ht="13.5" customHeight="1">
      <c r="A12" s="21"/>
      <c r="G12" s="196"/>
      <c r="J12" s="196"/>
      <c r="M12" s="1"/>
      <c r="N12" s="1"/>
      <c r="O12" s="1"/>
      <c r="P12" s="1"/>
      <c r="Q12" s="1"/>
      <c r="S12" s="126"/>
      <c r="T12" s="126"/>
      <c r="U12" s="126"/>
    </row>
    <row r="13" spans="1:22" s="84" customFormat="1" ht="13.5" customHeight="1">
      <c r="A13" s="21"/>
      <c r="G13" s="196"/>
      <c r="J13" s="196"/>
      <c r="M13" s="1"/>
      <c r="N13" s="1"/>
      <c r="O13" s="1"/>
      <c r="P13" s="1"/>
      <c r="Q13" s="1"/>
      <c r="S13" s="126"/>
      <c r="T13" s="126"/>
      <c r="U13" s="126"/>
    </row>
    <row r="14" spans="1:22" s="84" customFormat="1" ht="13.5" customHeight="1">
      <c r="A14" s="21"/>
      <c r="G14" s="196"/>
      <c r="J14" s="196"/>
      <c r="M14" s="1"/>
      <c r="N14" s="1"/>
      <c r="O14" s="1"/>
      <c r="P14" s="1"/>
      <c r="Q14" s="1"/>
      <c r="S14" s="126"/>
      <c r="T14" s="126"/>
      <c r="U14" s="126"/>
    </row>
    <row r="15" spans="1:22" s="84" customFormat="1" ht="16.5" customHeight="1" thickBot="1">
      <c r="A15" s="21"/>
      <c r="B15" s="85" t="s">
        <v>99</v>
      </c>
      <c r="C15" s="86"/>
      <c r="D15" s="86"/>
      <c r="E15" s="86"/>
      <c r="F15" s="86"/>
      <c r="G15" s="197"/>
      <c r="H15" s="86"/>
      <c r="I15" s="86"/>
      <c r="J15" s="197"/>
      <c r="K15" s="86"/>
      <c r="L15" s="86"/>
      <c r="M15" s="10"/>
      <c r="N15" s="10"/>
      <c r="O15" s="10"/>
      <c r="P15" s="10"/>
      <c r="Q15" s="10"/>
      <c r="S15" s="126"/>
      <c r="T15" s="126"/>
      <c r="U15" s="126"/>
    </row>
    <row r="16" spans="1:22" ht="15.75">
      <c r="A16" s="21"/>
      <c r="B16" s="181"/>
      <c r="S16" s="126"/>
      <c r="T16" s="126"/>
      <c r="U16" s="126"/>
    </row>
    <row r="17" spans="1:22">
      <c r="A17" s="21"/>
      <c r="B17" s="25"/>
      <c r="C17" s="185" t="s">
        <v>418</v>
      </c>
      <c r="D17" s="198" t="s">
        <v>419</v>
      </c>
      <c r="E17" s="185" t="s">
        <v>418</v>
      </c>
      <c r="G17" s="204" t="s">
        <v>420</v>
      </c>
      <c r="H17" s="204"/>
      <c r="J17" s="204" t="s">
        <v>420</v>
      </c>
      <c r="K17" s="204"/>
      <c r="M17" s="205" t="s">
        <v>424</v>
      </c>
      <c r="N17" s="205"/>
      <c r="O17" s="205"/>
      <c r="P17" s="205"/>
      <c r="Q17" s="205"/>
      <c r="S17" s="221"/>
      <c r="T17" s="126"/>
      <c r="U17" s="126"/>
    </row>
    <row r="18" spans="1:22">
      <c r="A18" s="21"/>
      <c r="B18" s="25"/>
      <c r="C18" s="185" t="s">
        <v>21</v>
      </c>
      <c r="D18" s="199" t="str">
        <f>D4</f>
        <v>Specific items</v>
      </c>
      <c r="E18" s="185" t="s">
        <v>95</v>
      </c>
      <c r="G18" s="205" t="s">
        <v>421</v>
      </c>
      <c r="H18" s="205"/>
      <c r="J18" s="205" t="s">
        <v>423</v>
      </c>
      <c r="K18" s="205"/>
      <c r="M18" s="462"/>
      <c r="N18" s="463" t="s">
        <v>425</v>
      </c>
      <c r="O18" s="463" t="s">
        <v>426</v>
      </c>
      <c r="P18" s="463" t="s">
        <v>427</v>
      </c>
      <c r="Q18" s="463" t="s">
        <v>428</v>
      </c>
      <c r="S18" s="126"/>
      <c r="T18" s="126"/>
      <c r="U18" s="126"/>
    </row>
    <row r="19" spans="1:22">
      <c r="A19" s="21" t="s">
        <v>399</v>
      </c>
      <c r="B19" s="25" t="s">
        <v>24</v>
      </c>
      <c r="C19" s="58" t="str">
        <f>SUBSTITUTE(SUBSTITUTE($1:$1,"T","Q"),"-20","-")</f>
        <v>Q4-24</v>
      </c>
      <c r="D19" s="200" t="str">
        <f>SUBSTITUTE(SUBSTITUTE($1:$1,"T","Q"),"-20","-")</f>
        <v>Q4-24</v>
      </c>
      <c r="E19" s="58" t="str">
        <f>SUBSTITUTE(SUBSTITUTE($1:$1,"T","Q"),"-20","-")</f>
        <v>Q4-24</v>
      </c>
      <c r="G19" s="206" t="s">
        <v>422</v>
      </c>
      <c r="H19" s="185" t="s">
        <v>24</v>
      </c>
      <c r="J19" s="206" t="s">
        <v>422</v>
      </c>
      <c r="K19" s="185" t="s">
        <v>24</v>
      </c>
      <c r="M19" s="462" t="s">
        <v>429</v>
      </c>
      <c r="N19" s="464" t="s">
        <v>668</v>
      </c>
      <c r="O19" s="464" t="str">
        <f>N19</f>
        <v>4T24</v>
      </c>
      <c r="P19" s="464" t="str">
        <f>N19</f>
        <v>4T24</v>
      </c>
      <c r="Q19" s="464" t="str">
        <f>N19</f>
        <v>4T24</v>
      </c>
      <c r="S19" s="222"/>
      <c r="T19" s="126" t="s">
        <v>21</v>
      </c>
      <c r="U19" s="126"/>
    </row>
    <row r="20" spans="1:22">
      <c r="A20" s="21"/>
      <c r="B20" s="26"/>
      <c r="C20" s="84"/>
      <c r="D20" s="21"/>
      <c r="E20" s="84"/>
      <c r="G20" s="196"/>
      <c r="H20" s="84"/>
      <c r="J20" s="196"/>
      <c r="K20" s="84"/>
      <c r="M20" s="1"/>
      <c r="N20" s="1"/>
      <c r="O20" s="1"/>
      <c r="P20" s="1"/>
      <c r="Q20" s="1"/>
      <c r="S20" s="126"/>
      <c r="T20" s="126"/>
      <c r="U20" s="126"/>
    </row>
    <row r="21" spans="1:22">
      <c r="A21" s="23" t="s">
        <v>105</v>
      </c>
      <c r="B21" s="28" t="s">
        <v>26</v>
      </c>
      <c r="C21" s="88">
        <v>7091.9770087473298</v>
      </c>
      <c r="D21" s="88">
        <v>-23.719841076372191</v>
      </c>
      <c r="E21" s="88">
        <f t="shared" ref="E21:E34" si="0">(C21-D21)</f>
        <v>7115.696849823702</v>
      </c>
      <c r="G21" s="207">
        <f>IF(ISERROR(C21/N21-1),IF($B$2="FR","ns","n.m."),IF(C21/N21-1&gt;100%,"x "&amp;(ROUND(C21/N21,1)),IF(C21/N21-1&lt;-100%,IF($B$2="FR","ns","n.m."),C21/N21-1)))</f>
        <v>8.6726480040963727E-2</v>
      </c>
      <c r="H21" s="208">
        <f>IFERROR(($C:$C-$N:$N),"N/A")</f>
        <v>565.97700874732982</v>
      </c>
      <c r="J21" s="207">
        <f>IF(ISERROR((C21-D21)/N21-1),IF($B$2="FR","ns","n.m."),IF((C21-D21)/N21-1&gt;100%,"x "&amp;(ROUND((C21-D21)/N21,1)),IF((C21-D21)/N21-1&lt;-100%,IF($B$2="FR","ns","n.m."),(C21-D21)/N21-1)))</f>
        <v>9.0361147689810295E-2</v>
      </c>
      <c r="K21" s="208">
        <f>IFERROR(($C:$C-$D:$D-$N:$N),"N/A")</f>
        <v>589.696849823702</v>
      </c>
      <c r="M21" s="459">
        <v>18</v>
      </c>
      <c r="N21" s="87">
        <v>6526</v>
      </c>
      <c r="O21" s="87">
        <v>6526</v>
      </c>
      <c r="P21" s="87">
        <v>6841</v>
      </c>
      <c r="Q21" s="87">
        <v>6275</v>
      </c>
      <c r="S21" s="223">
        <f>C21-(C48+C129+C151+C211+C272+C381)</f>
        <v>0</v>
      </c>
      <c r="T21" s="224">
        <f>C21</f>
        <v>7091.9770087473298</v>
      </c>
      <c r="U21" s="223">
        <f>E21-(E48+E129+E151+E211+E272+E381)</f>
        <v>0</v>
      </c>
    </row>
    <row r="22" spans="1:22">
      <c r="A22" s="21" t="s">
        <v>106</v>
      </c>
      <c r="B22" s="29" t="s">
        <v>28</v>
      </c>
      <c r="C22" s="91">
        <v>-3917.3663747178198</v>
      </c>
      <c r="D22" s="91">
        <v>-39.393618720000035</v>
      </c>
      <c r="E22" s="91">
        <f>(C22-D22-D23)</f>
        <v>-3877.9727559978196</v>
      </c>
      <c r="G22" s="209">
        <f>IF(ISERROR(C22/N22-1),IF($B$2="FR","ns","n.m."),IF(C22/N22-1&gt;100%,"x "&amp;(ROUND(C22/N22,1)),IF(C22/N22-1&lt;-100%,IF($B$2="FR","ns","n.m."),C22/N22-1)))</f>
        <v>9.6305089478916361E-3</v>
      </c>
      <c r="H22" s="210">
        <f>IFERROR(($C:$C-$N:$N),"N/A")</f>
        <v>-37.366374717819781</v>
      </c>
      <c r="J22" s="209">
        <f>IF(ISERROR(E22/N22-1),IF($B$2="FR","ns","n.m."),IF(E22/N22-1&gt;100%,"x "&amp;(ROUND(E22/N22,1)),IF(E22/N22-1&lt;-100%,IF(B2="FR","ns","n.m."),E22/N22-1)))</f>
        <v>-5.2248556757228393E-4</v>
      </c>
      <c r="K22" s="210">
        <f>IFERROR(($E:$E-$N:$N),"N/A")</f>
        <v>2.0272440021803959</v>
      </c>
      <c r="M22" s="460">
        <v>18</v>
      </c>
      <c r="N22" s="461">
        <v>-3880</v>
      </c>
      <c r="O22" s="461">
        <v>-3886</v>
      </c>
      <c r="P22" s="461">
        <v>-3623</v>
      </c>
      <c r="Q22" s="461">
        <v>-3988</v>
      </c>
      <c r="S22" s="223">
        <f>C22-(C49+C131+C152+C212+C274+C384)</f>
        <v>0</v>
      </c>
      <c r="T22" s="224">
        <f t="shared" ref="T22:T35" si="1">C22</f>
        <v>-3917.3663747178198</v>
      </c>
      <c r="U22" s="223">
        <f>E22-(E49+E131+E152+E212+E274+E384)</f>
        <v>0</v>
      </c>
      <c r="V22" s="295"/>
    </row>
    <row r="23" spans="1:22">
      <c r="A23" s="182" t="s">
        <v>107</v>
      </c>
      <c r="B23" s="31" t="s">
        <v>30</v>
      </c>
      <c r="C23" s="95">
        <v>0</v>
      </c>
      <c r="D23" s="95">
        <v>0</v>
      </c>
      <c r="E23" s="95">
        <f>(C23-D23)</f>
        <v>0</v>
      </c>
      <c r="G23" s="211"/>
      <c r="H23" s="212"/>
      <c r="J23" s="211"/>
      <c r="K23" s="212"/>
      <c r="M23" s="217"/>
      <c r="N23" s="166"/>
      <c r="O23" s="166"/>
      <c r="P23" s="166"/>
      <c r="Q23" s="166"/>
      <c r="S23" s="225">
        <f>C23-(C50+C132+C153+C213+C275+C385)</f>
        <v>0</v>
      </c>
      <c r="T23" s="226">
        <f>C23</f>
        <v>0</v>
      </c>
      <c r="U23" s="225">
        <f>E23-(E50+E132+E153+E213+E275+E385)</f>
        <v>0</v>
      </c>
    </row>
    <row r="24" spans="1:22">
      <c r="A24" s="23" t="s">
        <v>108</v>
      </c>
      <c r="B24" s="28" t="s">
        <v>32</v>
      </c>
      <c r="C24" s="88">
        <v>3174.61063402952</v>
      </c>
      <c r="D24" s="88">
        <v>-63.113459796372226</v>
      </c>
      <c r="E24" s="88">
        <f t="shared" si="0"/>
        <v>3237.7240938258924</v>
      </c>
      <c r="G24" s="207">
        <f t="shared" ref="G24:G35" si="2">IF(ISERROR(C24/N24-1),IF($B$2="FR","ns","n.m."),IF(C24/N24-1&gt;100%,"x "&amp;(ROUND(C24/N24,1)),IF(C24/N24-1&lt;-100%,IF($B$2="FR","ns","n.m."),C24/N24-1)))</f>
        <v>0.19977726153798936</v>
      </c>
      <c r="H24" s="208">
        <f>IFERROR(($C:$C-$N:$N),"N/A")</f>
        <v>528.61063402952004</v>
      </c>
      <c r="J24" s="207">
        <f>IF(ISERROR((C24-D24)/N24-1),IF($B$2="FR","ns","n.m."),IF((C24-D24)/N24-1&gt;100%,"x "&amp;(ROUND((C24-D24)/N24,1)),IF((C24-D24)/N24-1&lt;-100%,IF($B$2="FR","ns","n.m."),(C24-D24)/N24-1)))</f>
        <v>0.2236296650891505</v>
      </c>
      <c r="K24" s="208">
        <f>IFERROR(($C:$C-$D:$D-$N:$N),"N/A")</f>
        <v>591.7240938258924</v>
      </c>
      <c r="M24" s="459">
        <v>18</v>
      </c>
      <c r="N24" s="87">
        <v>2646</v>
      </c>
      <c r="O24" s="87">
        <v>2642</v>
      </c>
      <c r="P24" s="87">
        <v>2950</v>
      </c>
      <c r="Q24" s="87">
        <v>2381</v>
      </c>
      <c r="S24" s="223">
        <f>C24-(C51+C133+C154+C214+C276+C386)</f>
        <v>3.637978807091713E-12</v>
      </c>
      <c r="T24" s="224">
        <f t="shared" si="1"/>
        <v>3174.61063402952</v>
      </c>
      <c r="U24" s="223">
        <f>E24-(E51+E133+E154+E214+E276+E386)</f>
        <v>3.637978807091713E-12</v>
      </c>
    </row>
    <row r="25" spans="1:22">
      <c r="A25" s="21" t="s">
        <v>109</v>
      </c>
      <c r="B25" s="29" t="s">
        <v>34</v>
      </c>
      <c r="C25" s="91">
        <v>-593.67114994885696</v>
      </c>
      <c r="D25" s="91">
        <v>1.0200000261299999E-6</v>
      </c>
      <c r="E25" s="91">
        <f>(C25-D25)</f>
        <v>-593.67115096885698</v>
      </c>
      <c r="G25" s="209">
        <f t="shared" si="2"/>
        <v>0.15951396474386126</v>
      </c>
      <c r="H25" s="210">
        <f>IFERROR(($C:$C-$N:$N),"N/A")</f>
        <v>-81.671149948856964</v>
      </c>
      <c r="J25" s="209">
        <f>IF(ISERROR((C25-D25)/N25-1),IF($B$2="FR","ns","n.m."),IF((C25-D25)/N25-1&gt;100%,"x "&amp;(ROUND((C25-D25)/N25,1)),IF((C25-D25)/N25-1&lt;-100%,IF($B$2="FR","ns","n.m."),(C25-D25)/N25-1)))</f>
        <v>0.15951396673604878</v>
      </c>
      <c r="K25" s="210">
        <f>IFERROR(($C:$C-$D:$D-$N:$N),"N/A")</f>
        <v>-81.671150968856978</v>
      </c>
      <c r="M25" s="460">
        <v>18</v>
      </c>
      <c r="N25" s="461">
        <v>-512</v>
      </c>
      <c r="O25" s="461">
        <v>-506</v>
      </c>
      <c r="P25" s="461">
        <v>-432</v>
      </c>
      <c r="Q25" s="461">
        <v>-647</v>
      </c>
      <c r="S25" s="223">
        <f>C25-(C52+C134+C155+C215+C277+C387)</f>
        <v>0</v>
      </c>
      <c r="T25" s="224">
        <f t="shared" si="1"/>
        <v>-593.67114994885696</v>
      </c>
      <c r="U25" s="223">
        <f>E25-(E52+E134+E155+E215+E277+E387)</f>
        <v>0</v>
      </c>
    </row>
    <row r="26" spans="1:22">
      <c r="A26" s="182" t="s">
        <v>110</v>
      </c>
      <c r="B26" s="31" t="s">
        <v>36</v>
      </c>
      <c r="C26" s="95">
        <v>0</v>
      </c>
      <c r="D26" s="95">
        <v>1.019999894783E-6</v>
      </c>
      <c r="E26" s="95">
        <f t="shared" si="0"/>
        <v>-1.019999894783E-6</v>
      </c>
      <c r="G26" s="211" t="str">
        <f t="shared" si="2"/>
        <v>n.m.</v>
      </c>
      <c r="H26" s="212"/>
      <c r="J26" s="211"/>
      <c r="K26" s="212"/>
      <c r="M26" s="217"/>
      <c r="N26" s="166"/>
      <c r="O26" s="166"/>
      <c r="P26" s="166"/>
      <c r="Q26" s="166"/>
      <c r="S26" s="225">
        <f>C26-(C278+C388)</f>
        <v>0</v>
      </c>
      <c r="T26" s="226">
        <f t="shared" si="1"/>
        <v>0</v>
      </c>
      <c r="U26" s="225">
        <f>E26-(E278+E388)</f>
        <v>0</v>
      </c>
    </row>
    <row r="27" spans="1:22">
      <c r="A27" s="21" t="s">
        <v>111</v>
      </c>
      <c r="B27" s="29" t="s">
        <v>38</v>
      </c>
      <c r="C27" s="91">
        <v>62.1949352637156</v>
      </c>
      <c r="D27" s="91">
        <v>0</v>
      </c>
      <c r="E27" s="91">
        <f t="shared" si="0"/>
        <v>62.1949352637156</v>
      </c>
      <c r="G27" s="209">
        <f t="shared" si="2"/>
        <v>0.24389870527431201</v>
      </c>
      <c r="H27" s="210">
        <f>IFERROR(($C:$C-$N:$N),"N/A")</f>
        <v>12.1949352637156</v>
      </c>
      <c r="J27" s="209">
        <f t="shared" ref="J27:J35" si="3">IF(ISERROR((C27-D27)/N27-1),IF($B$2="FR","ns","n.m."),IF((C27-D27)/N27-1&gt;100%,"x "&amp;(ROUND((C27-D27)/N27,1)),IF((C27-D27)/N27-1&lt;-100%,IF($B$2="FR","ns","n.m."),(C27-D27)/N27-1)))</f>
        <v>0.24389870527431201</v>
      </c>
      <c r="K27" s="210">
        <f t="shared" ref="K27:K35" si="4">IFERROR(($C:$C-$D:$D-$N:$N),"N/A")</f>
        <v>12.1949352637156</v>
      </c>
      <c r="M27" s="460">
        <v>18</v>
      </c>
      <c r="N27" s="461">
        <v>50</v>
      </c>
      <c r="O27" s="461">
        <v>51</v>
      </c>
      <c r="P27" s="461">
        <v>86</v>
      </c>
      <c r="Q27" s="461">
        <v>6</v>
      </c>
      <c r="S27" s="223">
        <f t="shared" ref="S27:S35" si="5">C27-(C53+C135+C156+C216+C279+C389)</f>
        <v>0</v>
      </c>
      <c r="T27" s="224">
        <f t="shared" si="1"/>
        <v>62.1949352637156</v>
      </c>
      <c r="U27" s="223">
        <f t="shared" ref="U27:U35" si="6">E27-(E53+E135+E156+E216+E279+E389)</f>
        <v>0</v>
      </c>
    </row>
    <row r="28" spans="1:22">
      <c r="A28" s="21" t="s">
        <v>112</v>
      </c>
      <c r="B28" s="29" t="s">
        <v>40</v>
      </c>
      <c r="C28" s="91">
        <v>-9.1132620029554392</v>
      </c>
      <c r="D28" s="91">
        <v>-1.01332479</v>
      </c>
      <c r="E28" s="91">
        <f t="shared" si="0"/>
        <v>-8.0999372129554388</v>
      </c>
      <c r="G28" s="209">
        <f t="shared" si="2"/>
        <v>1.2584666995048899E-2</v>
      </c>
      <c r="H28" s="210">
        <f t="shared" ref="H28:H35" si="7">IFERROR(($C:$C-$N:$N),"N/A")</f>
        <v>-0.1132620029554392</v>
      </c>
      <c r="J28" s="209">
        <f t="shared" si="3"/>
        <v>-0.10000697633828459</v>
      </c>
      <c r="K28" s="210">
        <f t="shared" si="4"/>
        <v>0.90006278704456122</v>
      </c>
      <c r="M28" s="460">
        <v>18</v>
      </c>
      <c r="N28" s="461">
        <v>-9</v>
      </c>
      <c r="O28" s="461">
        <v>0</v>
      </c>
      <c r="P28" s="461">
        <v>5</v>
      </c>
      <c r="Q28" s="461">
        <v>-130</v>
      </c>
      <c r="S28" s="223">
        <f t="shared" si="5"/>
        <v>0</v>
      </c>
      <c r="T28" s="224">
        <f t="shared" si="1"/>
        <v>-9.1132620029554392</v>
      </c>
      <c r="U28" s="223">
        <f t="shared" si="6"/>
        <v>0</v>
      </c>
    </row>
    <row r="29" spans="1:22">
      <c r="A29" s="21" t="s">
        <v>113</v>
      </c>
      <c r="B29" s="29" t="s">
        <v>42</v>
      </c>
      <c r="C29" s="91">
        <v>0</v>
      </c>
      <c r="D29" s="91">
        <v>0</v>
      </c>
      <c r="E29" s="91">
        <f t="shared" si="0"/>
        <v>0</v>
      </c>
      <c r="G29" s="209">
        <f t="shared" si="2"/>
        <v>-1</v>
      </c>
      <c r="H29" s="210">
        <f t="shared" si="7"/>
        <v>1</v>
      </c>
      <c r="J29" s="209">
        <f t="shared" si="3"/>
        <v>-1</v>
      </c>
      <c r="K29" s="210">
        <f t="shared" si="4"/>
        <v>1</v>
      </c>
      <c r="M29" s="460">
        <v>17</v>
      </c>
      <c r="N29" s="461">
        <v>-1</v>
      </c>
      <c r="O29" s="461">
        <v>0</v>
      </c>
      <c r="P29" s="461">
        <v>0</v>
      </c>
      <c r="Q29" s="461">
        <v>-9</v>
      </c>
      <c r="S29" s="223">
        <f t="shared" si="5"/>
        <v>0</v>
      </c>
      <c r="T29" s="224">
        <f t="shared" si="1"/>
        <v>0</v>
      </c>
      <c r="U29" s="223">
        <f t="shared" si="6"/>
        <v>0</v>
      </c>
    </row>
    <row r="30" spans="1:22">
      <c r="A30" s="23" t="s">
        <v>114</v>
      </c>
      <c r="B30" s="28" t="s">
        <v>44</v>
      </c>
      <c r="C30" s="88">
        <v>2634.0211573414199</v>
      </c>
      <c r="D30" s="88">
        <v>-64.126782546372311</v>
      </c>
      <c r="E30" s="88">
        <f t="shared" si="0"/>
        <v>2698.1479398877923</v>
      </c>
      <c r="G30" s="207">
        <f t="shared" si="2"/>
        <v>0.2116012683263202</v>
      </c>
      <c r="H30" s="208">
        <f t="shared" si="7"/>
        <v>460.02115734141989</v>
      </c>
      <c r="J30" s="207">
        <f t="shared" si="3"/>
        <v>0.24109840841204799</v>
      </c>
      <c r="K30" s="208">
        <f t="shared" si="4"/>
        <v>524.14793988779229</v>
      </c>
      <c r="M30" s="459">
        <v>18</v>
      </c>
      <c r="N30" s="87">
        <v>2174</v>
      </c>
      <c r="O30" s="87">
        <v>2217</v>
      </c>
      <c r="P30" s="87">
        <v>2498</v>
      </c>
      <c r="Q30" s="87">
        <v>1792</v>
      </c>
      <c r="S30" s="223">
        <f t="shared" si="5"/>
        <v>0</v>
      </c>
      <c r="T30" s="224">
        <f t="shared" si="1"/>
        <v>2634.0211573414199</v>
      </c>
      <c r="U30" s="223">
        <f t="shared" si="6"/>
        <v>0</v>
      </c>
    </row>
    <row r="31" spans="1:22">
      <c r="A31" s="21" t="s">
        <v>46</v>
      </c>
      <c r="B31" s="29" t="s">
        <v>46</v>
      </c>
      <c r="C31" s="91">
        <v>-681.15372167210501</v>
      </c>
      <c r="D31" s="91">
        <v>15.887247468467322</v>
      </c>
      <c r="E31" s="91">
        <f t="shared" si="0"/>
        <v>-697.04096914057232</v>
      </c>
      <c r="G31" s="209">
        <f t="shared" si="2"/>
        <v>0.1486572034942748</v>
      </c>
      <c r="H31" s="210">
        <f t="shared" si="7"/>
        <v>-88.153721672105007</v>
      </c>
      <c r="J31" s="209">
        <f t="shared" si="3"/>
        <v>0.17544851457094834</v>
      </c>
      <c r="K31" s="210">
        <f t="shared" si="4"/>
        <v>-104.04096914057232</v>
      </c>
      <c r="M31" s="460">
        <v>18</v>
      </c>
      <c r="N31" s="461">
        <v>-593</v>
      </c>
      <c r="O31" s="461">
        <v>-576</v>
      </c>
      <c r="P31" s="461">
        <v>-403</v>
      </c>
      <c r="Q31" s="461">
        <v>-829</v>
      </c>
      <c r="S31" s="223">
        <f t="shared" si="5"/>
        <v>0</v>
      </c>
      <c r="T31" s="224">
        <f t="shared" si="1"/>
        <v>-681.15372167210501</v>
      </c>
      <c r="U31" s="223">
        <f t="shared" si="6"/>
        <v>0</v>
      </c>
    </row>
    <row r="32" spans="1:22">
      <c r="A32" s="21" t="s">
        <v>115</v>
      </c>
      <c r="B32" s="29" t="s">
        <v>48</v>
      </c>
      <c r="C32" s="91">
        <v>0</v>
      </c>
      <c r="D32" s="91">
        <v>0</v>
      </c>
      <c r="E32" s="91">
        <f t="shared" si="0"/>
        <v>0</v>
      </c>
      <c r="G32" s="209" t="str">
        <f t="shared" si="2"/>
        <v>n.m.</v>
      </c>
      <c r="H32" s="210">
        <f t="shared" si="7"/>
        <v>0</v>
      </c>
      <c r="J32" s="209" t="str">
        <f t="shared" si="3"/>
        <v>n.m.</v>
      </c>
      <c r="K32" s="210">
        <f t="shared" si="4"/>
        <v>0</v>
      </c>
      <c r="M32" s="460">
        <v>18</v>
      </c>
      <c r="N32" s="461">
        <v>0</v>
      </c>
      <c r="O32" s="461">
        <v>0</v>
      </c>
      <c r="P32" s="461">
        <v>2</v>
      </c>
      <c r="Q32" s="461">
        <v>-3</v>
      </c>
      <c r="S32" s="223">
        <f t="shared" si="5"/>
        <v>0</v>
      </c>
      <c r="T32" s="224">
        <f t="shared" si="1"/>
        <v>0</v>
      </c>
      <c r="U32" s="223">
        <f t="shared" si="6"/>
        <v>0</v>
      </c>
    </row>
    <row r="33" spans="1:21">
      <c r="A33" s="23" t="s">
        <v>116</v>
      </c>
      <c r="B33" s="28" t="s">
        <v>50</v>
      </c>
      <c r="C33" s="88">
        <v>1952.86743566932</v>
      </c>
      <c r="D33" s="88">
        <v>-48.239535077904989</v>
      </c>
      <c r="E33" s="88">
        <f t="shared" si="0"/>
        <v>2001.106970747225</v>
      </c>
      <c r="G33" s="207">
        <f t="shared" si="2"/>
        <v>0.23521026924055666</v>
      </c>
      <c r="H33" s="208">
        <f t="shared" si="7"/>
        <v>371.86743566932</v>
      </c>
      <c r="J33" s="207">
        <f t="shared" si="3"/>
        <v>0.26572230913802963</v>
      </c>
      <c r="K33" s="208">
        <f t="shared" si="4"/>
        <v>420.10697074722498</v>
      </c>
      <c r="M33" s="459">
        <v>18</v>
      </c>
      <c r="N33" s="87">
        <v>1581</v>
      </c>
      <c r="O33" s="87">
        <v>1608</v>
      </c>
      <c r="P33" s="87">
        <v>1890</v>
      </c>
      <c r="Q33" s="87">
        <v>1329</v>
      </c>
      <c r="S33" s="223">
        <f t="shared" si="5"/>
        <v>0</v>
      </c>
      <c r="T33" s="224">
        <f t="shared" si="1"/>
        <v>1952.86743566932</v>
      </c>
      <c r="U33" s="223">
        <f t="shared" si="6"/>
        <v>0</v>
      </c>
    </row>
    <row r="34" spans="1:21">
      <c r="A34" s="21" t="s">
        <v>117</v>
      </c>
      <c r="B34" s="29" t="s">
        <v>52</v>
      </c>
      <c r="C34" s="91">
        <v>-263.544171812439</v>
      </c>
      <c r="D34" s="91">
        <v>7.2175502420281301</v>
      </c>
      <c r="E34" s="91">
        <f t="shared" si="0"/>
        <v>-270.76172205446716</v>
      </c>
      <c r="G34" s="209">
        <f t="shared" si="2"/>
        <v>2.5463703550346217E-2</v>
      </c>
      <c r="H34" s="210">
        <f t="shared" si="7"/>
        <v>-6.5441718124390036</v>
      </c>
      <c r="J34" s="209">
        <f t="shared" si="3"/>
        <v>5.3547556632167925E-2</v>
      </c>
      <c r="K34" s="210">
        <f t="shared" si="4"/>
        <v>-13.761722054467157</v>
      </c>
      <c r="M34" s="460">
        <v>18</v>
      </c>
      <c r="N34" s="461">
        <v>-257</v>
      </c>
      <c r="O34" s="461">
        <v>-255</v>
      </c>
      <c r="P34" s="461">
        <v>-207</v>
      </c>
      <c r="Q34" s="461">
        <v>-313</v>
      </c>
      <c r="S34" s="223">
        <f t="shared" si="5"/>
        <v>0</v>
      </c>
      <c r="T34" s="224">
        <f t="shared" si="1"/>
        <v>-263.544171812439</v>
      </c>
      <c r="U34" s="223">
        <f t="shared" si="6"/>
        <v>0</v>
      </c>
    </row>
    <row r="35" spans="1:21">
      <c r="A35" s="23" t="s">
        <v>118</v>
      </c>
      <c r="B35" s="36" t="s">
        <v>54</v>
      </c>
      <c r="C35" s="89">
        <v>1689.32326385688</v>
      </c>
      <c r="D35" s="89">
        <v>-41.021984835876857</v>
      </c>
      <c r="E35" s="89">
        <f>(C35-D35)</f>
        <v>1730.3452486927567</v>
      </c>
      <c r="G35" s="213">
        <f t="shared" si="2"/>
        <v>0.27592391529975835</v>
      </c>
      <c r="H35" s="214">
        <f t="shared" si="7"/>
        <v>365.32326385687998</v>
      </c>
      <c r="J35" s="213">
        <f t="shared" si="3"/>
        <v>0.30690728753229357</v>
      </c>
      <c r="K35" s="214">
        <f t="shared" si="4"/>
        <v>406.34524869275674</v>
      </c>
      <c r="M35" s="218">
        <v>18</v>
      </c>
      <c r="N35" s="89">
        <v>1324</v>
      </c>
      <c r="O35" s="89">
        <v>1361</v>
      </c>
      <c r="P35" s="89">
        <v>1639</v>
      </c>
      <c r="Q35" s="89">
        <v>1016</v>
      </c>
      <c r="S35" s="223">
        <f t="shared" si="5"/>
        <v>3.1832314562052488E-12</v>
      </c>
      <c r="T35" s="224">
        <f t="shared" si="1"/>
        <v>1689.32326385688</v>
      </c>
      <c r="U35" s="223">
        <f t="shared" si="6"/>
        <v>3.1832314562052488E-12</v>
      </c>
    </row>
    <row r="36" spans="1:21">
      <c r="A36" s="23" t="s">
        <v>400</v>
      </c>
      <c r="B36" s="36" t="s">
        <v>401</v>
      </c>
      <c r="C36" s="203"/>
      <c r="D36" s="203"/>
      <c r="E36" s="89">
        <f>E35</f>
        <v>1730.3452486927567</v>
      </c>
      <c r="G36" s="203"/>
      <c r="H36" s="203"/>
      <c r="J36" s="203"/>
      <c r="K36" s="216"/>
      <c r="M36" s="219"/>
      <c r="N36" s="202"/>
      <c r="O36" s="220"/>
      <c r="P36" s="220"/>
      <c r="Q36" s="220"/>
      <c r="S36" s="223"/>
      <c r="T36" s="224"/>
      <c r="U36" s="223"/>
    </row>
    <row r="37" spans="1:21">
      <c r="A37" s="21"/>
      <c r="B37" s="21"/>
      <c r="S37" s="126"/>
      <c r="T37" s="126"/>
      <c r="U37" s="126"/>
    </row>
    <row r="38" spans="1:21">
      <c r="A38" s="183" t="s">
        <v>402</v>
      </c>
      <c r="B38" s="183"/>
      <c r="S38" s="126"/>
      <c r="T38" s="126"/>
      <c r="U38" s="126"/>
    </row>
    <row r="39" spans="1:21">
      <c r="A39" s="21"/>
      <c r="B39" s="21"/>
      <c r="S39" s="126"/>
      <c r="T39" s="126"/>
      <c r="U39" s="126"/>
    </row>
    <row r="40" spans="1:21">
      <c r="A40" s="21"/>
      <c r="B40" s="21"/>
      <c r="S40" s="126"/>
      <c r="T40" s="126"/>
      <c r="U40" s="126"/>
    </row>
    <row r="41" spans="1:21">
      <c r="A41" s="21"/>
      <c r="B41" s="21"/>
      <c r="S41" s="126"/>
      <c r="T41" s="126"/>
      <c r="U41" s="126"/>
    </row>
    <row r="42" spans="1:21">
      <c r="A42" s="21"/>
      <c r="S42" s="126"/>
      <c r="T42" s="126"/>
      <c r="U42" s="126"/>
    </row>
    <row r="43" spans="1:21" ht="16.5" thickBot="1">
      <c r="A43" s="21"/>
      <c r="B43" s="24" t="s">
        <v>119</v>
      </c>
      <c r="C43" s="86"/>
      <c r="D43" s="239"/>
      <c r="E43" s="86"/>
      <c r="F43" s="86"/>
      <c r="G43" s="197"/>
      <c r="H43" s="86"/>
      <c r="I43" s="86"/>
      <c r="J43" s="197"/>
      <c r="K43" s="86"/>
      <c r="L43" s="86"/>
      <c r="M43" s="10"/>
      <c r="N43" s="10"/>
      <c r="O43" s="10"/>
      <c r="P43" s="10"/>
      <c r="Q43" s="10"/>
      <c r="S43" s="126"/>
      <c r="T43" s="126"/>
      <c r="U43" s="126"/>
    </row>
    <row r="44" spans="1:21" ht="15.75">
      <c r="A44" s="21"/>
      <c r="B44" s="184"/>
      <c r="S44" s="126"/>
      <c r="T44" s="126"/>
      <c r="U44" s="126"/>
    </row>
    <row r="45" spans="1:21">
      <c r="A45" s="21"/>
      <c r="B45" s="185"/>
      <c r="C45" s="185" t="str">
        <f>C$18</f>
        <v>Stated</v>
      </c>
      <c r="D45" s="198" t="str">
        <f>D$18</f>
        <v>Specific items</v>
      </c>
      <c r="E45" s="185" t="str">
        <f>E$18</f>
        <v>Underlying</v>
      </c>
      <c r="G45" s="258" t="str">
        <f>G$18</f>
        <v>Stated vs. MEAN</v>
      </c>
      <c r="H45" s="205"/>
      <c r="I45" s="84"/>
      <c r="J45" s="258" t="str">
        <f>J$18</f>
        <v>Underlying vs. MEAN</v>
      </c>
      <c r="K45" s="205"/>
      <c r="L45" s="84"/>
      <c r="M45" s="462"/>
      <c r="N45" s="463" t="s">
        <v>425</v>
      </c>
      <c r="O45" s="463" t="str">
        <f>O$18</f>
        <v>MEDIAN</v>
      </c>
      <c r="P45" s="463" t="str">
        <f>P$18</f>
        <v>MAX</v>
      </c>
      <c r="Q45" s="463" t="str">
        <f>Q$18</f>
        <v>MIN</v>
      </c>
      <c r="S45" s="126"/>
      <c r="T45" s="126"/>
      <c r="U45" s="126"/>
    </row>
    <row r="46" spans="1:21">
      <c r="A46" s="21"/>
      <c r="B46" s="25" t="str">
        <f>B$19</f>
        <v>€m</v>
      </c>
      <c r="C46" s="58" t="str">
        <f>C$19</f>
        <v>Q4-24</v>
      </c>
      <c r="D46" s="200" t="str">
        <f>D$19</f>
        <v>Q4-24</v>
      </c>
      <c r="E46" s="58" t="str">
        <f>E$19</f>
        <v>Q4-24</v>
      </c>
      <c r="G46" s="206" t="str">
        <f>G$19</f>
        <v>(%)</v>
      </c>
      <c r="H46" s="58" t="str">
        <f>H$19</f>
        <v>€m</v>
      </c>
      <c r="I46" s="84"/>
      <c r="J46" s="206" t="str">
        <f>J$19</f>
        <v>(%)</v>
      </c>
      <c r="K46" s="58" t="str">
        <f>K$19</f>
        <v>€m</v>
      </c>
      <c r="L46" s="84"/>
      <c r="M46" s="462" t="str">
        <f>M$19</f>
        <v>#</v>
      </c>
      <c r="N46" s="464" t="str">
        <f>N$19</f>
        <v>4T24</v>
      </c>
      <c r="O46" s="464" t="str">
        <f>O$19</f>
        <v>4T24</v>
      </c>
      <c r="P46" s="464" t="str">
        <f>P$19</f>
        <v>4T24</v>
      </c>
      <c r="Q46" s="464" t="str">
        <f>Q$19</f>
        <v>4T24</v>
      </c>
      <c r="S46" s="126"/>
      <c r="T46" s="126"/>
      <c r="U46" s="126"/>
    </row>
    <row r="47" spans="1:21">
      <c r="A47" s="21"/>
      <c r="B47" s="26"/>
      <c r="C47" s="84"/>
      <c r="D47" s="21"/>
      <c r="E47" s="84"/>
      <c r="G47" s="196"/>
      <c r="H47" s="84"/>
      <c r="I47" s="84"/>
      <c r="J47" s="196"/>
      <c r="K47" s="84"/>
      <c r="L47" s="84"/>
      <c r="M47" s="1"/>
      <c r="N47" s="1"/>
      <c r="O47" s="1"/>
      <c r="P47" s="1"/>
      <c r="Q47" s="1"/>
      <c r="S47" s="126"/>
      <c r="T47" s="126"/>
      <c r="U47" s="126"/>
    </row>
    <row r="48" spans="1:21">
      <c r="A48" s="21" t="s">
        <v>120</v>
      </c>
      <c r="B48" s="28" t="s">
        <v>26</v>
      </c>
      <c r="C48" s="88">
        <v>2045.3104583695599</v>
      </c>
      <c r="D48" s="201">
        <v>0</v>
      </c>
      <c r="E48" s="60">
        <f t="shared" ref="E48:E61" si="8">(C48-D48)</f>
        <v>2045.3104583695599</v>
      </c>
      <c r="G48" s="207">
        <f t="shared" ref="G48:G61" si="9">IF(ISERROR(C48/N48-1),IF($B$2="FR","ns","n.m."),IF(C48/N48-1&gt;100%,"x "&amp;(ROUND(C48/N48,1)),IF(C48/N48-1&lt;-100%,IF($B$2="FR","ns","n.m."),C48/N48-1)))</f>
        <v>8.4470020344411312E-2</v>
      </c>
      <c r="H48" s="208">
        <f>IFERROR(($C:$C-$N:$N),"N/A")</f>
        <v>159.31045836955991</v>
      </c>
      <c r="I48" s="84"/>
      <c r="J48" s="207">
        <f>IF(ISERROR((C48-D48)/N48-1),IF($B$2="FR","ns","n.m."),IF((C48-D48)/N48-1&gt;100%,"x "&amp;(ROUND((C48-D48)/N48,1)),IF((C48-D48)/N48-1&lt;-100%,IF($B$2="FR","ns","n.m."),(C48-D48)/N48-1)))</f>
        <v>8.4470020344411312E-2</v>
      </c>
      <c r="K48" s="208">
        <f>IFERROR(($C:$C-$D:$D-$N:$N),"N/A")</f>
        <v>159.31045836955991</v>
      </c>
      <c r="L48" s="84"/>
      <c r="M48" s="459">
        <v>18</v>
      </c>
      <c r="N48" s="60">
        <v>1886</v>
      </c>
      <c r="O48" s="60">
        <v>1893</v>
      </c>
      <c r="P48" s="60">
        <v>2011</v>
      </c>
      <c r="Q48" s="60">
        <v>1754</v>
      </c>
      <c r="S48" s="223">
        <f>C48-(C68+C87+C108)</f>
        <v>0</v>
      </c>
      <c r="T48" s="224">
        <f t="shared" ref="T48:T61" si="10">C48</f>
        <v>2045.3104583695599</v>
      </c>
      <c r="U48" s="223">
        <f t="shared" ref="S48:U49" si="11">E48-(E68+E87+E108)</f>
        <v>0</v>
      </c>
    </row>
    <row r="49" spans="1:21">
      <c r="A49" s="21" t="s">
        <v>121</v>
      </c>
      <c r="B49" s="29" t="s">
        <v>28</v>
      </c>
      <c r="C49" s="91">
        <v>-929.62606560294103</v>
      </c>
      <c r="D49" s="95">
        <v>-12.834</v>
      </c>
      <c r="E49" s="91">
        <f>(C49-D49-D50)</f>
        <v>-916.79206560294108</v>
      </c>
      <c r="G49" s="209">
        <f t="shared" si="9"/>
        <v>4.9239351696321654E-2</v>
      </c>
      <c r="H49" s="210">
        <f>IFERROR(($C:$C-$N:$N),"N/A")</f>
        <v>-43.626065602941026</v>
      </c>
      <c r="I49" s="84"/>
      <c r="J49" s="209">
        <f>IF(ISERROR(E49/N49-1),IF($B$2="FR","ns","n.m."),IF(E49/N49-1&gt;100%,"x "&amp;(ROUND(E49/N49,1)),IF(E49/N49-1&lt;-100%,IF(B2="FR","ns","n.m."),E49/N49-1)))</f>
        <v>3.4754024382551929E-2</v>
      </c>
      <c r="K49" s="210">
        <f>IFERROR(($E:$E-$N:$N),"N/A")</f>
        <v>-30.792065602941079</v>
      </c>
      <c r="L49" s="84"/>
      <c r="M49" s="460">
        <v>18</v>
      </c>
      <c r="N49" s="461">
        <v>-886</v>
      </c>
      <c r="O49" s="461">
        <v>-888</v>
      </c>
      <c r="P49" s="461">
        <v>-790</v>
      </c>
      <c r="Q49" s="461">
        <v>-947</v>
      </c>
      <c r="S49" s="223">
        <f t="shared" si="11"/>
        <v>0</v>
      </c>
      <c r="T49" s="224">
        <f t="shared" si="10"/>
        <v>-929.62606560294103</v>
      </c>
      <c r="U49" s="223">
        <f t="shared" si="11"/>
        <v>0</v>
      </c>
    </row>
    <row r="50" spans="1:21">
      <c r="A50" s="182" t="s">
        <v>122</v>
      </c>
      <c r="B50" s="31" t="s">
        <v>30</v>
      </c>
      <c r="C50" s="95">
        <v>0</v>
      </c>
      <c r="D50" s="95">
        <v>0</v>
      </c>
      <c r="E50" s="95">
        <f t="shared" si="8"/>
        <v>0</v>
      </c>
      <c r="G50" s="211" t="str">
        <f t="shared" si="9"/>
        <v>n.m.</v>
      </c>
      <c r="H50" s="212"/>
      <c r="I50" s="21"/>
      <c r="J50" s="211"/>
      <c r="K50" s="212"/>
      <c r="L50" s="21"/>
      <c r="M50" s="217"/>
      <c r="N50" s="166"/>
      <c r="O50" s="166"/>
      <c r="P50" s="166"/>
      <c r="Q50" s="166"/>
      <c r="S50" s="225">
        <f>C50-(C89+C110)</f>
        <v>0</v>
      </c>
      <c r="T50" s="226">
        <f t="shared" si="10"/>
        <v>0</v>
      </c>
      <c r="U50" s="225">
        <f>E50-(E89+E110)</f>
        <v>0</v>
      </c>
    </row>
    <row r="51" spans="1:21">
      <c r="A51" s="21" t="s">
        <v>123</v>
      </c>
      <c r="B51" s="28" t="s">
        <v>32</v>
      </c>
      <c r="C51" s="60">
        <v>1115.68439276662</v>
      </c>
      <c r="D51" s="228">
        <v>-12.834</v>
      </c>
      <c r="E51" s="60">
        <f t="shared" si="8"/>
        <v>1128.5183927666201</v>
      </c>
      <c r="G51" s="207">
        <f t="shared" si="9"/>
        <v>0.11456982294367624</v>
      </c>
      <c r="H51" s="208">
        <f t="shared" ref="H51:H61" si="12">IFERROR(($C:$C-$N:$N),"N/A")</f>
        <v>114.68439276662002</v>
      </c>
      <c r="I51" s="84"/>
      <c r="J51" s="207">
        <f t="shared" ref="J51:J61" si="13">IF(ISERROR((C51-D51)/N51-1),IF($B$2="FR","ns","n.m."),IF((C51-D51)/N51-1&gt;100%,"x "&amp;(ROUND((C51-D51)/N51,1)),IF((C51-D51)/N51-1&lt;-100%,IF($B$2="FR","ns","n.m."),(C51-D51)/N51-1)))</f>
        <v>0.12739100176485518</v>
      </c>
      <c r="K51" s="208">
        <f t="shared" ref="K51:K61" si="14">IFERROR(($C:$C-$D:$D-$N:$N),"N/A")</f>
        <v>127.51839276662008</v>
      </c>
      <c r="L51" s="84"/>
      <c r="M51" s="459">
        <v>18</v>
      </c>
      <c r="N51" s="60">
        <v>1001</v>
      </c>
      <c r="O51" s="60">
        <v>1012</v>
      </c>
      <c r="P51" s="60">
        <v>1125</v>
      </c>
      <c r="Q51" s="60">
        <v>806</v>
      </c>
      <c r="S51" s="223">
        <f t="shared" ref="S51:U61" si="15">C51-(C70+C90+C111)</f>
        <v>0</v>
      </c>
      <c r="T51" s="224">
        <f t="shared" si="10"/>
        <v>1115.68439276662</v>
      </c>
      <c r="U51" s="223">
        <f t="shared" si="15"/>
        <v>0</v>
      </c>
    </row>
    <row r="52" spans="1:21">
      <c r="A52" s="21" t="s">
        <v>124</v>
      </c>
      <c r="B52" s="29" t="s">
        <v>34</v>
      </c>
      <c r="C52" s="97">
        <v>-11.3619150115995</v>
      </c>
      <c r="D52" s="64">
        <v>0</v>
      </c>
      <c r="E52" s="97">
        <f t="shared" si="8"/>
        <v>-11.3619150115995</v>
      </c>
      <c r="G52" s="209" t="str">
        <f t="shared" si="9"/>
        <v>x 3.8</v>
      </c>
      <c r="H52" s="210">
        <f t="shared" si="12"/>
        <v>-8.3619150115994998</v>
      </c>
      <c r="I52" s="84"/>
      <c r="J52" s="209" t="str">
        <f t="shared" si="13"/>
        <v>x 3.8</v>
      </c>
      <c r="K52" s="210">
        <f t="shared" si="14"/>
        <v>-8.3619150115994998</v>
      </c>
      <c r="L52" s="84"/>
      <c r="M52" s="460">
        <v>18</v>
      </c>
      <c r="N52" s="62">
        <v>-3</v>
      </c>
      <c r="O52" s="62">
        <v>-3</v>
      </c>
      <c r="P52" s="62">
        <v>5</v>
      </c>
      <c r="Q52" s="62">
        <v>-11</v>
      </c>
      <c r="S52" s="223">
        <f t="shared" si="15"/>
        <v>3.0198066269804258E-14</v>
      </c>
      <c r="T52" s="224">
        <f t="shared" si="10"/>
        <v>-11.3619150115995</v>
      </c>
      <c r="U52" s="223">
        <f t="shared" si="15"/>
        <v>3.0198066269804258E-14</v>
      </c>
    </row>
    <row r="53" spans="1:21">
      <c r="A53" s="21" t="s">
        <v>125</v>
      </c>
      <c r="B53" s="29" t="s">
        <v>38</v>
      </c>
      <c r="C53" s="97">
        <v>29.307624636228599</v>
      </c>
      <c r="D53" s="64">
        <v>0</v>
      </c>
      <c r="E53" s="97">
        <f t="shared" si="8"/>
        <v>29.307624636228599</v>
      </c>
      <c r="G53" s="209">
        <f t="shared" si="9"/>
        <v>1.0607746076848334E-2</v>
      </c>
      <c r="H53" s="210">
        <f t="shared" si="12"/>
        <v>0.30762463622859926</v>
      </c>
      <c r="I53" s="84"/>
      <c r="J53" s="209">
        <f t="shared" si="13"/>
        <v>1.0607746076848334E-2</v>
      </c>
      <c r="K53" s="210">
        <f t="shared" si="14"/>
        <v>0.30762463622859926</v>
      </c>
      <c r="L53" s="84"/>
      <c r="M53" s="460">
        <v>18</v>
      </c>
      <c r="N53" s="62">
        <v>29</v>
      </c>
      <c r="O53" s="62">
        <v>31</v>
      </c>
      <c r="P53" s="62">
        <v>37</v>
      </c>
      <c r="Q53" s="62">
        <v>4</v>
      </c>
      <c r="S53" s="223">
        <f t="shared" si="15"/>
        <v>0</v>
      </c>
      <c r="T53" s="224">
        <f t="shared" si="10"/>
        <v>29.307624636228599</v>
      </c>
      <c r="U53" s="223">
        <f t="shared" si="15"/>
        <v>0</v>
      </c>
    </row>
    <row r="54" spans="1:21">
      <c r="A54" s="21" t="s">
        <v>126</v>
      </c>
      <c r="B54" s="29" t="s">
        <v>40</v>
      </c>
      <c r="C54" s="97">
        <v>-0.25797983124067903</v>
      </c>
      <c r="D54" s="64">
        <v>0.82799999999999996</v>
      </c>
      <c r="E54" s="97">
        <f t="shared" si="8"/>
        <v>-1.085979831240679</v>
      </c>
      <c r="G54" s="209">
        <f t="shared" si="9"/>
        <v>-0.94840403375186422</v>
      </c>
      <c r="H54" s="210">
        <f t="shared" si="12"/>
        <v>4.7420201687593213</v>
      </c>
      <c r="I54" s="84"/>
      <c r="J54" s="209">
        <f t="shared" si="13"/>
        <v>-0.78280403375186425</v>
      </c>
      <c r="K54" s="210">
        <f t="shared" si="14"/>
        <v>3.914020168759321</v>
      </c>
      <c r="L54" s="84"/>
      <c r="M54" s="460">
        <v>17</v>
      </c>
      <c r="N54" s="62">
        <v>-5</v>
      </c>
      <c r="O54" s="62">
        <v>0</v>
      </c>
      <c r="P54" s="62">
        <v>24</v>
      </c>
      <c r="Q54" s="62">
        <v>-100</v>
      </c>
      <c r="S54" s="223">
        <f t="shared" si="15"/>
        <v>0</v>
      </c>
      <c r="T54" s="224">
        <f t="shared" si="10"/>
        <v>-0.25797983124067903</v>
      </c>
      <c r="U54" s="223">
        <f t="shared" si="15"/>
        <v>0</v>
      </c>
    </row>
    <row r="55" spans="1:21">
      <c r="A55" s="21" t="s">
        <v>127</v>
      </c>
      <c r="B55" s="29" t="s">
        <v>42</v>
      </c>
      <c r="C55" s="97">
        <v>0</v>
      </c>
      <c r="D55" s="64">
        <v>0</v>
      </c>
      <c r="E55" s="97">
        <f t="shared" si="8"/>
        <v>0</v>
      </c>
      <c r="G55" s="209" t="str">
        <f t="shared" si="9"/>
        <v>n.m.</v>
      </c>
      <c r="H55" s="210">
        <f t="shared" si="12"/>
        <v>0</v>
      </c>
      <c r="I55" s="84"/>
      <c r="J55" s="209" t="str">
        <f t="shared" si="13"/>
        <v>n.m.</v>
      </c>
      <c r="K55" s="210">
        <f t="shared" si="14"/>
        <v>0</v>
      </c>
      <c r="L55" s="84"/>
      <c r="M55" s="460">
        <v>17</v>
      </c>
      <c r="N55" s="62">
        <v>0</v>
      </c>
      <c r="O55" s="62">
        <v>0</v>
      </c>
      <c r="P55" s="62">
        <v>0</v>
      </c>
      <c r="Q55" s="62">
        <v>0</v>
      </c>
      <c r="S55" s="223">
        <f t="shared" si="15"/>
        <v>0</v>
      </c>
      <c r="T55" s="224">
        <f t="shared" si="10"/>
        <v>0</v>
      </c>
      <c r="U55" s="223">
        <f t="shared" si="15"/>
        <v>0</v>
      </c>
    </row>
    <row r="56" spans="1:21">
      <c r="A56" s="21" t="s">
        <v>128</v>
      </c>
      <c r="B56" s="28" t="s">
        <v>44</v>
      </c>
      <c r="C56" s="60">
        <v>1133.37212256001</v>
      </c>
      <c r="D56" s="228">
        <v>-12.006</v>
      </c>
      <c r="E56" s="60">
        <f t="shared" si="8"/>
        <v>1145.3781225600101</v>
      </c>
      <c r="G56" s="207">
        <f t="shared" si="9"/>
        <v>0.1089746796086204</v>
      </c>
      <c r="H56" s="208">
        <f t="shared" si="12"/>
        <v>111.37212256000998</v>
      </c>
      <c r="I56" s="84"/>
      <c r="J56" s="207">
        <f t="shared" si="13"/>
        <v>0.12072223342466737</v>
      </c>
      <c r="K56" s="208">
        <f t="shared" si="14"/>
        <v>123.37812256001007</v>
      </c>
      <c r="L56" s="84"/>
      <c r="M56" s="459">
        <v>18</v>
      </c>
      <c r="N56" s="60">
        <v>1022</v>
      </c>
      <c r="O56" s="60">
        <v>1031</v>
      </c>
      <c r="P56" s="60">
        <v>1154</v>
      </c>
      <c r="Q56" s="60">
        <v>852</v>
      </c>
      <c r="S56" s="223">
        <f t="shared" si="15"/>
        <v>0</v>
      </c>
      <c r="T56" s="224">
        <f t="shared" si="10"/>
        <v>1133.37212256001</v>
      </c>
      <c r="U56" s="223">
        <f t="shared" si="15"/>
        <v>0</v>
      </c>
    </row>
    <row r="57" spans="1:21">
      <c r="A57" s="21" t="s">
        <v>129</v>
      </c>
      <c r="B57" s="29" t="s">
        <v>46</v>
      </c>
      <c r="C57" s="72">
        <v>-314.67929271051298</v>
      </c>
      <c r="D57" s="229">
        <v>3.1011498</v>
      </c>
      <c r="E57" s="72">
        <f t="shared" si="8"/>
        <v>-317.78044251051296</v>
      </c>
      <c r="G57" s="209">
        <f t="shared" si="9"/>
        <v>0.23889485319099601</v>
      </c>
      <c r="H57" s="210">
        <f t="shared" si="12"/>
        <v>-60.679292710512982</v>
      </c>
      <c r="I57" s="84"/>
      <c r="J57" s="209">
        <f t="shared" si="13"/>
        <v>0.25110410437209829</v>
      </c>
      <c r="K57" s="210">
        <f t="shared" si="14"/>
        <v>-63.780442510512955</v>
      </c>
      <c r="L57" s="84"/>
      <c r="M57" s="460">
        <v>18</v>
      </c>
      <c r="N57" s="72">
        <v>-254</v>
      </c>
      <c r="O57" s="72">
        <v>-242</v>
      </c>
      <c r="P57" s="72">
        <v>-203</v>
      </c>
      <c r="Q57" s="72">
        <v>-313</v>
      </c>
      <c r="S57" s="223">
        <f t="shared" si="15"/>
        <v>0</v>
      </c>
      <c r="T57" s="224">
        <f t="shared" si="10"/>
        <v>-314.67929271051298</v>
      </c>
      <c r="U57" s="223">
        <f t="shared" si="15"/>
        <v>0</v>
      </c>
    </row>
    <row r="58" spans="1:21">
      <c r="A58" s="21" t="s">
        <v>130</v>
      </c>
      <c r="B58" s="29" t="s">
        <v>48</v>
      </c>
      <c r="C58" s="97">
        <v>0</v>
      </c>
      <c r="D58" s="64">
        <v>0</v>
      </c>
      <c r="E58" s="97">
        <f t="shared" si="8"/>
        <v>0</v>
      </c>
      <c r="G58" s="209" t="str">
        <f t="shared" si="9"/>
        <v>n.m.</v>
      </c>
      <c r="H58" s="210">
        <f t="shared" si="12"/>
        <v>0</v>
      </c>
      <c r="I58" s="84"/>
      <c r="J58" s="209" t="str">
        <f t="shared" si="13"/>
        <v>n.m.</v>
      </c>
      <c r="K58" s="210">
        <f t="shared" si="14"/>
        <v>0</v>
      </c>
      <c r="L58" s="84"/>
      <c r="M58" s="460">
        <v>17</v>
      </c>
      <c r="N58" s="62">
        <v>0</v>
      </c>
      <c r="O58" s="62">
        <v>0</v>
      </c>
      <c r="P58" s="62">
        <v>1</v>
      </c>
      <c r="Q58" s="62">
        <v>0</v>
      </c>
      <c r="S58" s="223">
        <f t="shared" si="15"/>
        <v>0</v>
      </c>
      <c r="T58" s="224">
        <f t="shared" si="10"/>
        <v>0</v>
      </c>
      <c r="U58" s="223">
        <f t="shared" si="15"/>
        <v>0</v>
      </c>
    </row>
    <row r="59" spans="1:21">
      <c r="A59" s="21" t="s">
        <v>131</v>
      </c>
      <c r="B59" s="28" t="s">
        <v>50</v>
      </c>
      <c r="C59" s="60">
        <v>818.69282984949803</v>
      </c>
      <c r="D59" s="228">
        <v>-8.9048502000000003</v>
      </c>
      <c r="E59" s="60">
        <f t="shared" si="8"/>
        <v>827.59768004949808</v>
      </c>
      <c r="G59" s="207">
        <f t="shared" si="9"/>
        <v>6.6006288866533813E-2</v>
      </c>
      <c r="H59" s="208">
        <f t="shared" si="12"/>
        <v>50.692829849498025</v>
      </c>
      <c r="I59" s="84"/>
      <c r="J59" s="207">
        <f t="shared" si="13"/>
        <v>7.7601145897783885E-2</v>
      </c>
      <c r="K59" s="208">
        <f t="shared" si="14"/>
        <v>59.597680049498081</v>
      </c>
      <c r="L59" s="84"/>
      <c r="M59" s="459">
        <v>18</v>
      </c>
      <c r="N59" s="60">
        <v>768</v>
      </c>
      <c r="O59" s="60">
        <v>778</v>
      </c>
      <c r="P59" s="60">
        <v>847</v>
      </c>
      <c r="Q59" s="60">
        <v>650</v>
      </c>
      <c r="S59" s="223">
        <f t="shared" si="15"/>
        <v>0</v>
      </c>
      <c r="T59" s="224">
        <f t="shared" si="10"/>
        <v>818.69282984949803</v>
      </c>
      <c r="U59" s="223">
        <f t="shared" si="15"/>
        <v>0</v>
      </c>
    </row>
    <row r="60" spans="1:21">
      <c r="A60" s="21" t="s">
        <v>132</v>
      </c>
      <c r="B60" s="29" t="s">
        <v>52</v>
      </c>
      <c r="C60" s="97">
        <v>-123.770292065943</v>
      </c>
      <c r="D60" s="64">
        <v>0.19444479657993249</v>
      </c>
      <c r="E60" s="97">
        <f t="shared" si="8"/>
        <v>-123.96473686252293</v>
      </c>
      <c r="G60" s="209">
        <f t="shared" si="9"/>
        <v>-8.318302173375558E-2</v>
      </c>
      <c r="H60" s="210">
        <f t="shared" si="12"/>
        <v>11.229707934057004</v>
      </c>
      <c r="I60" s="84"/>
      <c r="J60" s="209">
        <f t="shared" si="13"/>
        <v>-8.1742689907237542E-2</v>
      </c>
      <c r="K60" s="210">
        <f t="shared" si="14"/>
        <v>11.035263137477074</v>
      </c>
      <c r="L60" s="84"/>
      <c r="M60" s="460">
        <v>18</v>
      </c>
      <c r="N60" s="62">
        <v>-135</v>
      </c>
      <c r="O60" s="62">
        <v>-134</v>
      </c>
      <c r="P60" s="62">
        <v>-116</v>
      </c>
      <c r="Q60" s="62">
        <v>-168</v>
      </c>
      <c r="S60" s="223">
        <f t="shared" si="15"/>
        <v>0</v>
      </c>
      <c r="T60" s="224">
        <f t="shared" si="10"/>
        <v>-123.770292065943</v>
      </c>
      <c r="U60" s="223">
        <f t="shared" si="15"/>
        <v>0</v>
      </c>
    </row>
    <row r="61" spans="1:21">
      <c r="A61" s="21" t="s">
        <v>133</v>
      </c>
      <c r="B61" s="36" t="s">
        <v>54</v>
      </c>
      <c r="C61" s="61">
        <v>694.92253778355303</v>
      </c>
      <c r="D61" s="230">
        <v>-8.7104054034200686</v>
      </c>
      <c r="E61" s="61">
        <f t="shared" si="8"/>
        <v>703.63294318697308</v>
      </c>
      <c r="G61" s="213">
        <f t="shared" si="9"/>
        <v>9.7823914350004815E-2</v>
      </c>
      <c r="H61" s="214">
        <f t="shared" si="12"/>
        <v>61.922537783553025</v>
      </c>
      <c r="I61" s="84"/>
      <c r="J61" s="213">
        <f t="shared" si="13"/>
        <v>0.11158442841543925</v>
      </c>
      <c r="K61" s="214">
        <f t="shared" si="14"/>
        <v>70.63294318697308</v>
      </c>
      <c r="L61" s="84"/>
      <c r="M61" s="218">
        <v>18</v>
      </c>
      <c r="N61" s="61">
        <v>633</v>
      </c>
      <c r="O61" s="61">
        <v>647</v>
      </c>
      <c r="P61" s="61">
        <v>705</v>
      </c>
      <c r="Q61" s="61">
        <v>518</v>
      </c>
      <c r="S61" s="223">
        <f t="shared" si="15"/>
        <v>0</v>
      </c>
      <c r="T61" s="224">
        <f t="shared" si="10"/>
        <v>694.92253778355303</v>
      </c>
      <c r="U61" s="223">
        <f t="shared" si="15"/>
        <v>0</v>
      </c>
    </row>
    <row r="62" spans="1:21">
      <c r="A62" s="183" t="s">
        <v>402</v>
      </c>
      <c r="B62" s="183"/>
      <c r="C62" s="231"/>
      <c r="D62" s="232" t="s">
        <v>669</v>
      </c>
      <c r="E62" s="231"/>
      <c r="G62" s="259"/>
      <c r="H62" s="260"/>
      <c r="I62" s="260"/>
      <c r="J62" s="259"/>
      <c r="K62" s="260"/>
      <c r="L62" s="260"/>
      <c r="M62" s="231"/>
      <c r="N62" s="231"/>
      <c r="O62" s="231"/>
      <c r="P62" s="231"/>
      <c r="Q62" s="231"/>
      <c r="S62" s="126"/>
      <c r="T62" s="126"/>
      <c r="U62" s="126"/>
    </row>
    <row r="63" spans="1:21" ht="16.5" thickBot="1">
      <c r="A63" s="21"/>
      <c r="B63" s="98" t="s">
        <v>134</v>
      </c>
      <c r="C63" s="99"/>
      <c r="D63" s="233"/>
      <c r="E63" s="99"/>
      <c r="G63" s="261"/>
      <c r="H63" s="99"/>
      <c r="I63" s="99"/>
      <c r="J63" s="261"/>
      <c r="K63" s="99"/>
      <c r="L63" s="99"/>
      <c r="M63" s="417"/>
      <c r="N63" s="417"/>
      <c r="O63" s="417"/>
      <c r="P63" s="417"/>
      <c r="Q63" s="417"/>
      <c r="S63" s="126"/>
      <c r="T63" s="126"/>
      <c r="U63" s="126"/>
    </row>
    <row r="64" spans="1:21" ht="15.75">
      <c r="A64" s="21"/>
      <c r="B64" s="186"/>
      <c r="C64" s="234"/>
      <c r="D64" s="104"/>
      <c r="E64" s="234"/>
      <c r="G64" s="262"/>
      <c r="H64" s="234"/>
      <c r="I64" s="234"/>
      <c r="J64" s="262"/>
      <c r="K64" s="234"/>
      <c r="L64" s="234"/>
      <c r="M64" s="1"/>
      <c r="N64" s="1"/>
      <c r="O64" s="1"/>
      <c r="P64" s="1"/>
      <c r="Q64" s="1"/>
      <c r="S64" s="126"/>
      <c r="T64" s="126"/>
      <c r="U64" s="126"/>
    </row>
    <row r="65" spans="1:21">
      <c r="A65" s="21"/>
      <c r="B65" s="187"/>
      <c r="C65" s="187" t="str">
        <f>C$18</f>
        <v>Stated</v>
      </c>
      <c r="D65" s="235" t="str">
        <f>D$18</f>
        <v>Specific items</v>
      </c>
      <c r="E65" s="187" t="str">
        <f>E$18</f>
        <v>Underlying</v>
      </c>
      <c r="G65" s="263" t="str">
        <f>G$18</f>
        <v>Stated vs. MEAN</v>
      </c>
      <c r="H65" s="264"/>
      <c r="I65" s="84"/>
      <c r="J65" s="263" t="str">
        <f>J$18</f>
        <v>Underlying vs. MEAN</v>
      </c>
      <c r="K65" s="264"/>
      <c r="L65" s="84"/>
      <c r="M65" s="465"/>
      <c r="N65" s="466" t="str">
        <f>N$18</f>
        <v>MEAN</v>
      </c>
      <c r="O65" s="467" t="str">
        <f>O$18</f>
        <v>MEDIAN</v>
      </c>
      <c r="P65" s="467" t="str">
        <f>P$18</f>
        <v>MAX</v>
      </c>
      <c r="Q65" s="467" t="str">
        <f>Q$18</f>
        <v>MIN</v>
      </c>
      <c r="S65" s="126"/>
      <c r="T65" s="126"/>
      <c r="U65" s="126"/>
    </row>
    <row r="66" spans="1:21">
      <c r="A66" s="21"/>
      <c r="B66" s="100" t="str">
        <f>B$19</f>
        <v>€m</v>
      </c>
      <c r="C66" s="101" t="str">
        <f>C$19</f>
        <v>Q4-24</v>
      </c>
      <c r="D66" s="236" t="str">
        <f>D$19</f>
        <v>Q4-24</v>
      </c>
      <c r="E66" s="101" t="str">
        <f>E$19</f>
        <v>Q4-24</v>
      </c>
      <c r="G66" s="265" t="str">
        <f>G$19</f>
        <v>(%)</v>
      </c>
      <c r="H66" s="101" t="str">
        <f>H$19</f>
        <v>€m</v>
      </c>
      <c r="I66" s="84"/>
      <c r="J66" s="265" t="str">
        <f>J$19</f>
        <v>(%)</v>
      </c>
      <c r="K66" s="101" t="str">
        <f>K$19</f>
        <v>€m</v>
      </c>
      <c r="L66" s="84"/>
      <c r="M66" s="467" t="str">
        <f>M$19</f>
        <v>#</v>
      </c>
      <c r="N66" s="466" t="str">
        <f>N$19</f>
        <v>4T24</v>
      </c>
      <c r="O66" s="466" t="str">
        <f>O$19</f>
        <v>4T24</v>
      </c>
      <c r="P66" s="466" t="str">
        <f>P$19</f>
        <v>4T24</v>
      </c>
      <c r="Q66" s="466" t="str">
        <f>Q$19</f>
        <v>4T24</v>
      </c>
      <c r="S66" s="126"/>
      <c r="T66" s="126"/>
      <c r="U66" s="126"/>
    </row>
    <row r="67" spans="1:21">
      <c r="A67" s="21"/>
      <c r="B67" s="26"/>
      <c r="C67" s="84"/>
      <c r="D67" s="21"/>
      <c r="E67" s="84"/>
      <c r="G67" s="196"/>
      <c r="H67" s="84"/>
      <c r="I67" s="84"/>
      <c r="J67" s="196"/>
      <c r="K67" s="84"/>
      <c r="L67" s="84"/>
      <c r="M67" s="1"/>
      <c r="N67" s="1"/>
      <c r="O67" s="1"/>
      <c r="P67" s="1"/>
      <c r="Q67" s="1"/>
      <c r="S67" s="126"/>
      <c r="T67" s="126"/>
      <c r="U67" s="126"/>
    </row>
    <row r="68" spans="1:21">
      <c r="A68" s="21" t="s">
        <v>135</v>
      </c>
      <c r="B68" s="28" t="s">
        <v>26</v>
      </c>
      <c r="C68" s="88">
        <v>714.63228930687399</v>
      </c>
      <c r="D68" s="201">
        <v>0</v>
      </c>
      <c r="E68" s="74">
        <f>(C68-D68)</f>
        <v>714.63228930687399</v>
      </c>
      <c r="G68" s="207">
        <f t="shared" ref="G68:G80" si="16">IF(ISERROR(C68/N68-1),IF($B$2="FR","ns","n.m."),IF(C68/N68-1&gt;100%,"x "&amp;(ROUND(C68/N68,1)),IF(C68/N68-1&lt;-100%,IF($B$2="FR","ns","n.m."),C68/N68-1)))</f>
        <v>0.13433696715376819</v>
      </c>
      <c r="H68" s="208">
        <f t="shared" ref="H68:H80" si="17">IFERROR(($C:$C-$N:$N),"N/A")</f>
        <v>84.632289306873986</v>
      </c>
      <c r="I68" s="84"/>
      <c r="J68" s="207">
        <f t="shared" ref="J68:J80" si="18">IF(ISERROR((C68-D68)/N68-1),IF($B$2="FR","ns","n.m."),IF((C68-D68)/N68-1&gt;100%,"x "&amp;(ROUND((C68-D68)/N68,1)),IF((C68-D68)/N68-1&lt;-100%,IF($B$2="FR","ns","n.m."),(C68-D68)/N68-1)))</f>
        <v>0.13433696715376819</v>
      </c>
      <c r="K68" s="208">
        <f t="shared" ref="K68:K80" si="19">IFERROR(($C:$C-$D:$D-$N:$N),"N/A")</f>
        <v>84.632289306873986</v>
      </c>
      <c r="L68" s="84"/>
      <c r="M68" s="459">
        <v>18</v>
      </c>
      <c r="N68" s="74">
        <v>630</v>
      </c>
      <c r="O68" s="74">
        <v>623</v>
      </c>
      <c r="P68" s="74">
        <v>789</v>
      </c>
      <c r="Q68" s="74">
        <v>514</v>
      </c>
      <c r="S68" s="126"/>
      <c r="T68" s="126"/>
      <c r="U68" s="126"/>
    </row>
    <row r="69" spans="1:21">
      <c r="A69" s="21" t="s">
        <v>136</v>
      </c>
      <c r="B69" s="29" t="s">
        <v>28</v>
      </c>
      <c r="C69" s="72">
        <v>-76.603154826927806</v>
      </c>
      <c r="D69" s="229">
        <v>0</v>
      </c>
      <c r="E69" s="72">
        <f>(C69-D69)</f>
        <v>-76.603154826927806</v>
      </c>
      <c r="G69" s="209">
        <f t="shared" si="16"/>
        <v>-9.8786413800849293E-2</v>
      </c>
      <c r="H69" s="210">
        <f>IFERROR(($C:$C-$N:$N),"N/A")</f>
        <v>8.3968451730721938</v>
      </c>
      <c r="I69" s="84"/>
      <c r="J69" s="209">
        <f>IF(ISERROR(E69/N69-1),IF($B$2="FR","ns","n.m."),IF(E69/N69-1&gt;100%,"x "&amp;(ROUND(E69/N69,1)),IF(E69/N69-1&lt;-100%,IF(B2="FR","ns","n.m."),E69/N69-1)))</f>
        <v>-9.8786413800849293E-2</v>
      </c>
      <c r="K69" s="210">
        <f>IFERROR(($E:$E-$N:$N),"N/A")</f>
        <v>8.3968451730721938</v>
      </c>
      <c r="L69" s="84"/>
      <c r="M69" s="460">
        <v>18</v>
      </c>
      <c r="N69" s="72">
        <v>-85</v>
      </c>
      <c r="O69" s="72">
        <v>-85</v>
      </c>
      <c r="P69" s="72">
        <v>-60</v>
      </c>
      <c r="Q69" s="72">
        <v>-97</v>
      </c>
      <c r="S69" s="126"/>
      <c r="T69" s="126"/>
      <c r="U69" s="126"/>
    </row>
    <row r="70" spans="1:21">
      <c r="A70" s="21" t="s">
        <v>137</v>
      </c>
      <c r="B70" s="28" t="s">
        <v>32</v>
      </c>
      <c r="C70" s="74">
        <v>638.02913447994604</v>
      </c>
      <c r="D70" s="237">
        <v>0</v>
      </c>
      <c r="E70" s="74">
        <f t="shared" ref="E70:E80" si="20">(C70-D70)</f>
        <v>638.02913447994604</v>
      </c>
      <c r="G70" s="207">
        <f t="shared" si="16"/>
        <v>0.17284767367637133</v>
      </c>
      <c r="H70" s="208">
        <f t="shared" si="17"/>
        <v>94.029134479946038</v>
      </c>
      <c r="I70" s="84"/>
      <c r="J70" s="207">
        <f t="shared" si="18"/>
        <v>0.17284767367637133</v>
      </c>
      <c r="K70" s="208">
        <f t="shared" si="19"/>
        <v>94.029134479946038</v>
      </c>
      <c r="L70" s="84"/>
      <c r="M70" s="459">
        <v>18</v>
      </c>
      <c r="N70" s="74">
        <v>544</v>
      </c>
      <c r="O70" s="74">
        <v>540</v>
      </c>
      <c r="P70" s="74">
        <v>694</v>
      </c>
      <c r="Q70" s="74">
        <v>429</v>
      </c>
      <c r="S70" s="126"/>
      <c r="T70" s="126"/>
      <c r="U70" s="126"/>
    </row>
    <row r="71" spans="1:21">
      <c r="A71" s="21" t="s">
        <v>138</v>
      </c>
      <c r="B71" s="29" t="s">
        <v>34</v>
      </c>
      <c r="C71" s="72">
        <v>-5.5290444561368401</v>
      </c>
      <c r="D71" s="229">
        <v>0</v>
      </c>
      <c r="E71" s="72">
        <f t="shared" si="20"/>
        <v>-5.5290444561368401</v>
      </c>
      <c r="G71" s="209" t="str">
        <f t="shared" si="16"/>
        <v>n.m.</v>
      </c>
      <c r="H71" s="210">
        <f t="shared" si="17"/>
        <v>-5.5290444561368401</v>
      </c>
      <c r="I71" s="84"/>
      <c r="J71" s="209" t="str">
        <f t="shared" si="18"/>
        <v>n.m.</v>
      </c>
      <c r="K71" s="210">
        <f t="shared" si="19"/>
        <v>-5.5290444561368401</v>
      </c>
      <c r="L71" s="84"/>
      <c r="M71" s="460">
        <v>18</v>
      </c>
      <c r="N71" s="72">
        <v>0</v>
      </c>
      <c r="O71" s="72">
        <v>0</v>
      </c>
      <c r="P71" s="72">
        <v>1</v>
      </c>
      <c r="Q71" s="72">
        <v>-2</v>
      </c>
      <c r="S71" s="126"/>
      <c r="T71" s="126"/>
      <c r="U71" s="126"/>
    </row>
    <row r="72" spans="1:21">
      <c r="A72" s="21" t="s">
        <v>139</v>
      </c>
      <c r="B72" s="29" t="s">
        <v>38</v>
      </c>
      <c r="C72" s="72">
        <v>0</v>
      </c>
      <c r="D72" s="229">
        <v>0</v>
      </c>
      <c r="E72" s="72">
        <f t="shared" si="20"/>
        <v>0</v>
      </c>
      <c r="G72" s="209" t="str">
        <f t="shared" si="16"/>
        <v>n.m.</v>
      </c>
      <c r="H72" s="210">
        <f t="shared" si="17"/>
        <v>0</v>
      </c>
      <c r="I72" s="84"/>
      <c r="J72" s="209" t="str">
        <f t="shared" si="18"/>
        <v>n.m.</v>
      </c>
      <c r="K72" s="210">
        <f t="shared" si="19"/>
        <v>0</v>
      </c>
      <c r="L72" s="84"/>
      <c r="M72" s="460">
        <v>18</v>
      </c>
      <c r="N72" s="72">
        <v>0</v>
      </c>
      <c r="O72" s="72">
        <v>0</v>
      </c>
      <c r="P72" s="72">
        <v>0</v>
      </c>
      <c r="Q72" s="72">
        <v>0</v>
      </c>
      <c r="S72" s="126"/>
      <c r="T72" s="126"/>
      <c r="U72" s="126"/>
    </row>
    <row r="73" spans="1:21">
      <c r="A73" s="21" t="s">
        <v>140</v>
      </c>
      <c r="B73" s="29" t="s">
        <v>40</v>
      </c>
      <c r="C73" s="72">
        <v>-1.0009395701910701E-3</v>
      </c>
      <c r="D73" s="229">
        <v>0</v>
      </c>
      <c r="E73" s="72">
        <f t="shared" si="20"/>
        <v>-1.0009395701910701E-3</v>
      </c>
      <c r="G73" s="209" t="str">
        <f t="shared" si="16"/>
        <v>n.m.</v>
      </c>
      <c r="H73" s="210">
        <f t="shared" si="17"/>
        <v>-1.0009395701910701E-3</v>
      </c>
      <c r="I73" s="84"/>
      <c r="J73" s="209" t="str">
        <f t="shared" si="18"/>
        <v>n.m.</v>
      </c>
      <c r="K73" s="210">
        <f t="shared" si="19"/>
        <v>-1.0009395701910701E-3</v>
      </c>
      <c r="L73" s="84"/>
      <c r="M73" s="460">
        <v>17</v>
      </c>
      <c r="N73" s="72">
        <v>0</v>
      </c>
      <c r="O73" s="72">
        <v>0</v>
      </c>
      <c r="P73" s="72">
        <v>0</v>
      </c>
      <c r="Q73" s="72">
        <v>0</v>
      </c>
      <c r="S73" s="126"/>
      <c r="T73" s="126"/>
      <c r="U73" s="126"/>
    </row>
    <row r="74" spans="1:21">
      <c r="A74" s="21" t="s">
        <v>141</v>
      </c>
      <c r="B74" s="29" t="s">
        <v>42</v>
      </c>
      <c r="C74" s="72">
        <v>0</v>
      </c>
      <c r="D74" s="229">
        <v>0</v>
      </c>
      <c r="E74" s="72">
        <f t="shared" si="20"/>
        <v>0</v>
      </c>
      <c r="G74" s="209" t="str">
        <f t="shared" si="16"/>
        <v>n.m.</v>
      </c>
      <c r="H74" s="210">
        <f t="shared" si="17"/>
        <v>0</v>
      </c>
      <c r="I74" s="84"/>
      <c r="J74" s="209" t="str">
        <f t="shared" si="18"/>
        <v>n.m.</v>
      </c>
      <c r="K74" s="210">
        <f t="shared" si="19"/>
        <v>0</v>
      </c>
      <c r="L74" s="84"/>
      <c r="M74" s="460">
        <v>16</v>
      </c>
      <c r="N74" s="72">
        <v>0</v>
      </c>
      <c r="O74" s="72">
        <v>0</v>
      </c>
      <c r="P74" s="72">
        <v>0</v>
      </c>
      <c r="Q74" s="72">
        <v>0</v>
      </c>
      <c r="S74" s="126"/>
      <c r="T74" s="126"/>
      <c r="U74" s="126"/>
    </row>
    <row r="75" spans="1:21">
      <c r="A75" s="21" t="s">
        <v>142</v>
      </c>
      <c r="B75" s="28" t="s">
        <v>44</v>
      </c>
      <c r="C75" s="74">
        <v>632.49908908423902</v>
      </c>
      <c r="D75" s="237">
        <v>0</v>
      </c>
      <c r="E75" s="74">
        <f t="shared" si="20"/>
        <v>632.49908908423902</v>
      </c>
      <c r="G75" s="207">
        <f t="shared" si="16"/>
        <v>0.16268214905190992</v>
      </c>
      <c r="H75" s="208">
        <f t="shared" si="17"/>
        <v>88.499089084239017</v>
      </c>
      <c r="I75" s="84"/>
      <c r="J75" s="207">
        <f t="shared" si="18"/>
        <v>0.16268214905190992</v>
      </c>
      <c r="K75" s="208">
        <f t="shared" si="19"/>
        <v>88.499089084239017</v>
      </c>
      <c r="L75" s="84"/>
      <c r="M75" s="459">
        <v>18</v>
      </c>
      <c r="N75" s="74">
        <v>544</v>
      </c>
      <c r="O75" s="74">
        <v>540</v>
      </c>
      <c r="P75" s="74">
        <v>693</v>
      </c>
      <c r="Q75" s="74">
        <v>428</v>
      </c>
      <c r="S75" s="126"/>
      <c r="T75" s="126"/>
      <c r="U75" s="126"/>
    </row>
    <row r="76" spans="1:21">
      <c r="A76" s="21" t="s">
        <v>143</v>
      </c>
      <c r="B76" s="29" t="s">
        <v>46</v>
      </c>
      <c r="C76" s="72">
        <v>-218.156147114215</v>
      </c>
      <c r="D76" s="229">
        <v>0</v>
      </c>
      <c r="E76" s="72">
        <f t="shared" si="20"/>
        <v>-218.156147114215</v>
      </c>
      <c r="G76" s="209">
        <f t="shared" si="16"/>
        <v>0.60408931701628688</v>
      </c>
      <c r="H76" s="210">
        <f t="shared" si="17"/>
        <v>-82.156147114215003</v>
      </c>
      <c r="I76" s="84"/>
      <c r="J76" s="209">
        <f t="shared" si="18"/>
        <v>0.60408931701628688</v>
      </c>
      <c r="K76" s="210">
        <f t="shared" si="19"/>
        <v>-82.156147114215003</v>
      </c>
      <c r="L76" s="84"/>
      <c r="M76" s="460">
        <v>18</v>
      </c>
      <c r="N76" s="72">
        <v>-136</v>
      </c>
      <c r="O76" s="72">
        <v>-122</v>
      </c>
      <c r="P76" s="72">
        <v>-95</v>
      </c>
      <c r="Q76" s="72">
        <v>-210</v>
      </c>
      <c r="S76" s="126"/>
      <c r="T76" s="126"/>
      <c r="U76" s="126"/>
    </row>
    <row r="77" spans="1:21">
      <c r="A77" s="21" t="s">
        <v>144</v>
      </c>
      <c r="B77" s="29" t="s">
        <v>48</v>
      </c>
      <c r="C77" s="72">
        <v>0</v>
      </c>
      <c r="D77" s="229">
        <v>0</v>
      </c>
      <c r="E77" s="72">
        <f t="shared" si="20"/>
        <v>0</v>
      </c>
      <c r="G77" s="209" t="str">
        <f t="shared" si="16"/>
        <v>n.m.</v>
      </c>
      <c r="H77" s="210">
        <f t="shared" si="17"/>
        <v>0</v>
      </c>
      <c r="I77" s="84"/>
      <c r="J77" s="209" t="str">
        <f t="shared" si="18"/>
        <v>n.m.</v>
      </c>
      <c r="K77" s="210">
        <f t="shared" si="19"/>
        <v>0</v>
      </c>
      <c r="L77" s="84"/>
      <c r="M77" s="460">
        <v>16</v>
      </c>
      <c r="N77" s="72">
        <v>0</v>
      </c>
      <c r="O77" s="72">
        <v>0</v>
      </c>
      <c r="P77" s="72">
        <v>0</v>
      </c>
      <c r="Q77" s="72">
        <v>0</v>
      </c>
      <c r="S77" s="126"/>
      <c r="T77" s="126"/>
      <c r="U77" s="126"/>
    </row>
    <row r="78" spans="1:21">
      <c r="A78" s="21" t="s">
        <v>145</v>
      </c>
      <c r="B78" s="28" t="s">
        <v>50</v>
      </c>
      <c r="C78" s="74">
        <v>414.34294197002401</v>
      </c>
      <c r="D78" s="237">
        <v>0</v>
      </c>
      <c r="E78" s="74">
        <f t="shared" si="20"/>
        <v>414.34294197002401</v>
      </c>
      <c r="G78" s="207">
        <f t="shared" si="16"/>
        <v>1.5546426397117674E-2</v>
      </c>
      <c r="H78" s="208">
        <f t="shared" si="17"/>
        <v>6.3429419700240146</v>
      </c>
      <c r="I78" s="84"/>
      <c r="J78" s="207">
        <f t="shared" si="18"/>
        <v>1.5546426397117674E-2</v>
      </c>
      <c r="K78" s="208">
        <f t="shared" si="19"/>
        <v>6.3429419700240146</v>
      </c>
      <c r="L78" s="84"/>
      <c r="M78" s="459">
        <v>18</v>
      </c>
      <c r="N78" s="74">
        <v>408</v>
      </c>
      <c r="O78" s="74">
        <v>405</v>
      </c>
      <c r="P78" s="74">
        <v>501</v>
      </c>
      <c r="Q78" s="74">
        <v>330</v>
      </c>
      <c r="S78" s="126"/>
      <c r="T78" s="126"/>
      <c r="U78" s="126"/>
    </row>
    <row r="79" spans="1:21">
      <c r="A79" s="21" t="s">
        <v>146</v>
      </c>
      <c r="B79" s="29" t="s">
        <v>52</v>
      </c>
      <c r="C79" s="72">
        <v>3.3510010841919802</v>
      </c>
      <c r="D79" s="229">
        <v>0</v>
      </c>
      <c r="E79" s="72">
        <f t="shared" si="20"/>
        <v>3.3510010841919802</v>
      </c>
      <c r="G79" s="209" t="str">
        <f t="shared" si="16"/>
        <v>n.m.</v>
      </c>
      <c r="H79" s="210">
        <f t="shared" si="17"/>
        <v>26.351001084191982</v>
      </c>
      <c r="I79" s="84"/>
      <c r="J79" s="209" t="str">
        <f t="shared" si="18"/>
        <v>n.m.</v>
      </c>
      <c r="K79" s="210">
        <f t="shared" si="19"/>
        <v>26.351001084191982</v>
      </c>
      <c r="L79" s="84"/>
      <c r="M79" s="460">
        <v>18</v>
      </c>
      <c r="N79" s="72">
        <v>-23</v>
      </c>
      <c r="O79" s="72">
        <v>-20</v>
      </c>
      <c r="P79" s="72">
        <v>-5</v>
      </c>
      <c r="Q79" s="72">
        <v>-56</v>
      </c>
      <c r="S79" s="126"/>
      <c r="T79" s="126"/>
      <c r="U79" s="126"/>
    </row>
    <row r="80" spans="1:21">
      <c r="A80" s="21" t="s">
        <v>147</v>
      </c>
      <c r="B80" s="36" t="s">
        <v>54</v>
      </c>
      <c r="C80" s="75">
        <v>417.69394305421503</v>
      </c>
      <c r="D80" s="238">
        <v>0</v>
      </c>
      <c r="E80" s="75">
        <f t="shared" si="20"/>
        <v>417.69394305421503</v>
      </c>
      <c r="G80" s="213">
        <f t="shared" si="16"/>
        <v>8.4919332608350828E-2</v>
      </c>
      <c r="H80" s="214">
        <f t="shared" si="17"/>
        <v>32.693943054215026</v>
      </c>
      <c r="I80" s="84"/>
      <c r="J80" s="213">
        <f t="shared" si="18"/>
        <v>8.4919332608350828E-2</v>
      </c>
      <c r="K80" s="214">
        <f t="shared" si="19"/>
        <v>32.693943054215026</v>
      </c>
      <c r="L80" s="84"/>
      <c r="M80" s="218">
        <v>18</v>
      </c>
      <c r="N80" s="75">
        <v>385</v>
      </c>
      <c r="O80" s="75">
        <v>389</v>
      </c>
      <c r="P80" s="75">
        <v>477</v>
      </c>
      <c r="Q80" s="75">
        <v>297</v>
      </c>
      <c r="S80" s="126"/>
      <c r="T80" s="126"/>
      <c r="U80" s="126"/>
    </row>
    <row r="81" spans="1:21">
      <c r="A81" s="21"/>
      <c r="C81" s="84"/>
      <c r="D81" s="21"/>
      <c r="E81" s="84"/>
      <c r="G81" s="196"/>
      <c r="H81" s="84"/>
      <c r="I81" s="84"/>
      <c r="J81" s="196"/>
      <c r="K81" s="84"/>
      <c r="L81" s="84"/>
      <c r="M81" s="1"/>
      <c r="N81" s="1"/>
      <c r="O81" s="1"/>
      <c r="P81" s="1"/>
      <c r="Q81" s="1"/>
      <c r="S81" s="126"/>
      <c r="T81" s="126"/>
      <c r="U81" s="126"/>
    </row>
    <row r="82" spans="1:21" ht="16.5" thickBot="1">
      <c r="A82" s="21"/>
      <c r="B82" s="98" t="s">
        <v>148</v>
      </c>
      <c r="C82" s="99"/>
      <c r="D82" s="233"/>
      <c r="E82" s="99"/>
      <c r="G82" s="261"/>
      <c r="H82" s="99"/>
      <c r="I82" s="99"/>
      <c r="J82" s="261"/>
      <c r="K82" s="99"/>
      <c r="L82" s="99"/>
      <c r="M82" s="417"/>
      <c r="N82" s="417"/>
      <c r="O82" s="417"/>
      <c r="P82" s="417"/>
      <c r="Q82" s="417"/>
      <c r="S82" s="126"/>
      <c r="T82" s="126"/>
      <c r="U82" s="126"/>
    </row>
    <row r="83" spans="1:21" ht="15.75">
      <c r="A83" s="21"/>
      <c r="B83" s="186"/>
      <c r="C83" s="234"/>
      <c r="D83" s="104"/>
      <c r="E83" s="234"/>
      <c r="G83" s="262"/>
      <c r="H83" s="234"/>
      <c r="I83" s="234"/>
      <c r="J83" s="262"/>
      <c r="K83" s="234"/>
      <c r="L83" s="234"/>
      <c r="M83" s="1"/>
      <c r="N83" s="1"/>
      <c r="O83" s="1"/>
      <c r="P83" s="1"/>
      <c r="Q83" s="1"/>
      <c r="S83" s="126"/>
      <c r="T83" s="126"/>
      <c r="U83" s="126"/>
    </row>
    <row r="84" spans="1:21">
      <c r="A84" s="21"/>
      <c r="B84" s="187"/>
      <c r="C84" s="187" t="str">
        <f>C$18</f>
        <v>Stated</v>
      </c>
      <c r="D84" s="235" t="str">
        <f>D$18</f>
        <v>Specific items</v>
      </c>
      <c r="E84" s="187" t="str">
        <f>E$18</f>
        <v>Underlying</v>
      </c>
      <c r="G84" s="263" t="str">
        <f>G$18</f>
        <v>Stated vs. MEAN</v>
      </c>
      <c r="H84" s="264"/>
      <c r="I84" s="84"/>
      <c r="J84" s="263" t="str">
        <f>J$18</f>
        <v>Underlying vs. MEAN</v>
      </c>
      <c r="K84" s="264"/>
      <c r="L84" s="84"/>
      <c r="M84" s="465"/>
      <c r="N84" s="466" t="str">
        <f>N$18</f>
        <v>MEAN</v>
      </c>
      <c r="O84" s="467" t="str">
        <f>O$18</f>
        <v>MEDIAN</v>
      </c>
      <c r="P84" s="467" t="str">
        <f>P$18</f>
        <v>MAX</v>
      </c>
      <c r="Q84" s="467" t="str">
        <f>Q$18</f>
        <v>MIN</v>
      </c>
      <c r="S84" s="126"/>
      <c r="T84" s="126"/>
      <c r="U84" s="126"/>
    </row>
    <row r="85" spans="1:21">
      <c r="A85" s="21"/>
      <c r="B85" s="100" t="str">
        <f>B$19</f>
        <v>€m</v>
      </c>
      <c r="C85" s="101" t="str">
        <f>C$19</f>
        <v>Q4-24</v>
      </c>
      <c r="D85" s="236" t="str">
        <f>D$19</f>
        <v>Q4-24</v>
      </c>
      <c r="E85" s="101" t="str">
        <f>E$19</f>
        <v>Q4-24</v>
      </c>
      <c r="G85" s="265" t="str">
        <f>G$19</f>
        <v>(%)</v>
      </c>
      <c r="H85" s="101" t="str">
        <f>H$19</f>
        <v>€m</v>
      </c>
      <c r="I85" s="84"/>
      <c r="J85" s="265" t="str">
        <f>J$19</f>
        <v>(%)</v>
      </c>
      <c r="K85" s="101" t="str">
        <f>K$19</f>
        <v>€m</v>
      </c>
      <c r="L85" s="84"/>
      <c r="M85" s="467" t="str">
        <f>M$19</f>
        <v>#</v>
      </c>
      <c r="N85" s="466" t="str">
        <f>N$19</f>
        <v>4T24</v>
      </c>
      <c r="O85" s="466" t="str">
        <f>O$19</f>
        <v>4T24</v>
      </c>
      <c r="P85" s="466" t="str">
        <f>P$19</f>
        <v>4T24</v>
      </c>
      <c r="Q85" s="466" t="str">
        <f>Q$19</f>
        <v>4T24</v>
      </c>
      <c r="S85" s="126"/>
      <c r="T85" s="126"/>
      <c r="U85" s="126"/>
    </row>
    <row r="86" spans="1:21">
      <c r="A86" s="21"/>
      <c r="B86" s="26"/>
      <c r="C86" s="84"/>
      <c r="D86" s="21"/>
      <c r="E86" s="84"/>
      <c r="G86" s="196"/>
      <c r="H86" s="84"/>
      <c r="I86" s="84"/>
      <c r="J86" s="196"/>
      <c r="K86" s="84"/>
      <c r="L86" s="84"/>
      <c r="M86" s="1"/>
      <c r="N86" s="1"/>
      <c r="O86" s="1"/>
      <c r="P86" s="1"/>
      <c r="Q86" s="1"/>
      <c r="S86" s="126"/>
      <c r="T86" s="126"/>
      <c r="U86" s="126"/>
    </row>
    <row r="87" spans="1:21">
      <c r="A87" s="21" t="s">
        <v>149</v>
      </c>
      <c r="B87" s="28" t="s">
        <v>26</v>
      </c>
      <c r="C87" s="88">
        <v>900.70116906268754</v>
      </c>
      <c r="D87" s="201">
        <v>0</v>
      </c>
      <c r="E87" s="74">
        <f t="shared" ref="E87:E100" si="21">(C87-D87)</f>
        <v>900.70116906268754</v>
      </c>
      <c r="G87" s="207">
        <f t="shared" ref="G87:G100" si="22">IF(ISERROR(C87/N87-1),IF($B$2="FR","ns","n.m."),IF(C87/N87-1&gt;100%,"x "&amp;(ROUND(C87/N87,1)),IF(C87/N87-1&lt;-100%,IF($B$2="FR","ns","n.m."),C87/N87-1)))</f>
        <v>3.8871013913134522E-2</v>
      </c>
      <c r="H87" s="208">
        <f>IFERROR(($C:$C-$N:$N),"N/A")</f>
        <v>33.701169062687541</v>
      </c>
      <c r="I87" s="84"/>
      <c r="J87" s="207">
        <f t="shared" ref="J87:J100" si="23">IF(ISERROR((C87-D87)/N87-1),IF($B$2="FR","ns","n.m."),IF((C87-D87)/N87-1&gt;100%,"x "&amp;(ROUND((C87-D87)/N87,1)),IF((C87-D87)/N87-1&lt;-100%,IF($B$2="FR","ns","n.m."),(C87-D87)/N87-1)))</f>
        <v>3.8871013913134522E-2</v>
      </c>
      <c r="K87" s="208">
        <f>IFERROR(($C:$C-$D:$D-$N:$N),"N/A")</f>
        <v>33.701169062687541</v>
      </c>
      <c r="L87" s="84"/>
      <c r="M87" s="459">
        <v>18</v>
      </c>
      <c r="N87" s="74">
        <v>867</v>
      </c>
      <c r="O87" s="74">
        <v>867</v>
      </c>
      <c r="P87" s="74">
        <v>920</v>
      </c>
      <c r="Q87" s="74">
        <v>824</v>
      </c>
      <c r="S87" s="126"/>
      <c r="T87" s="126"/>
      <c r="U87" s="126"/>
    </row>
    <row r="88" spans="1:21">
      <c r="A88" s="21" t="s">
        <v>150</v>
      </c>
      <c r="B88" s="29" t="s">
        <v>28</v>
      </c>
      <c r="C88" s="91">
        <v>-505.53391077601299</v>
      </c>
      <c r="D88" s="95">
        <v>0</v>
      </c>
      <c r="E88" s="91">
        <f>(C88-D88-D89)</f>
        <v>-505.53391077601299</v>
      </c>
      <c r="G88" s="209">
        <f t="shared" si="22"/>
        <v>7.7897464341179168E-2</v>
      </c>
      <c r="H88" s="210">
        <f>IFERROR(($C:$C-$N:$N),"N/A")</f>
        <v>-36.533910776012988</v>
      </c>
      <c r="I88" s="84"/>
      <c r="J88" s="209">
        <f>IF(ISERROR(E88/N88-1),IF($B$2="FR","ns","n.m."),IF(E88/N88-1&gt;100%,"x "&amp;(ROUND(E88/N88,1)),IF(E88/N88-1&lt;-100%,IF(B2="FR","ns","n.m."),E88/N88-1)))</f>
        <v>7.7897464341179168E-2</v>
      </c>
      <c r="K88" s="210">
        <f>IFERROR(($E:$E-$N:$N),"N/A")</f>
        <v>-36.533910776012988</v>
      </c>
      <c r="L88" s="84"/>
      <c r="M88" s="460">
        <v>18</v>
      </c>
      <c r="N88" s="461">
        <v>-469</v>
      </c>
      <c r="O88" s="461">
        <v>-470</v>
      </c>
      <c r="P88" s="461">
        <v>-426</v>
      </c>
      <c r="Q88" s="461">
        <v>-544</v>
      </c>
      <c r="S88" s="126"/>
      <c r="T88" s="126"/>
      <c r="U88" s="126"/>
    </row>
    <row r="89" spans="1:21">
      <c r="A89" s="182" t="s">
        <v>151</v>
      </c>
      <c r="B89" s="31" t="s">
        <v>30</v>
      </c>
      <c r="C89" s="95">
        <v>0</v>
      </c>
      <c r="D89" s="95">
        <v>0</v>
      </c>
      <c r="E89" s="95">
        <f t="shared" si="21"/>
        <v>0</v>
      </c>
      <c r="G89" s="211" t="str">
        <f t="shared" si="22"/>
        <v>n.m.</v>
      </c>
      <c r="H89" s="212"/>
      <c r="I89" s="21"/>
      <c r="J89" s="211"/>
      <c r="K89" s="212"/>
      <c r="L89" s="21"/>
      <c r="M89" s="217"/>
      <c r="N89" s="166"/>
      <c r="O89" s="166"/>
      <c r="P89" s="166"/>
      <c r="Q89" s="166"/>
      <c r="S89" s="225"/>
      <c r="T89" s="226"/>
      <c r="U89" s="225"/>
    </row>
    <row r="90" spans="1:21">
      <c r="A90" s="21" t="s">
        <v>152</v>
      </c>
      <c r="B90" s="28" t="s">
        <v>32</v>
      </c>
      <c r="C90" s="74">
        <v>395.16725828667552</v>
      </c>
      <c r="D90" s="237">
        <v>0</v>
      </c>
      <c r="E90" s="74">
        <f t="shared" si="21"/>
        <v>395.16725828667552</v>
      </c>
      <c r="G90" s="207">
        <f t="shared" si="22"/>
        <v>-4.6164778673161155E-3</v>
      </c>
      <c r="H90" s="208">
        <f t="shared" ref="H90:H100" si="24">IFERROR(($C:$C-$N:$N),"N/A")</f>
        <v>-1.8327417133244808</v>
      </c>
      <c r="I90" s="84"/>
      <c r="J90" s="207">
        <f t="shared" si="23"/>
        <v>-4.6164778673161155E-3</v>
      </c>
      <c r="K90" s="208">
        <f t="shared" ref="K90:K100" si="25">IFERROR(($C:$C-$D:$D-$N:$N),"N/A")</f>
        <v>-1.8327417133244808</v>
      </c>
      <c r="L90" s="84"/>
      <c r="M90" s="459">
        <v>18</v>
      </c>
      <c r="N90" s="74">
        <v>397</v>
      </c>
      <c r="O90" s="74">
        <v>397</v>
      </c>
      <c r="P90" s="74">
        <v>494</v>
      </c>
      <c r="Q90" s="74">
        <v>350</v>
      </c>
      <c r="S90" s="126"/>
      <c r="T90" s="126"/>
      <c r="U90" s="126"/>
    </row>
    <row r="91" spans="1:21">
      <c r="A91" s="21" t="s">
        <v>153</v>
      </c>
      <c r="B91" s="29" t="s">
        <v>34</v>
      </c>
      <c r="C91" s="72">
        <v>-2.91187055546269</v>
      </c>
      <c r="D91" s="229">
        <v>0</v>
      </c>
      <c r="E91" s="72">
        <f t="shared" si="21"/>
        <v>-2.91187055546269</v>
      </c>
      <c r="G91" s="209" t="str">
        <f t="shared" si="22"/>
        <v>x 2.9</v>
      </c>
      <c r="H91" s="210">
        <f t="shared" si="24"/>
        <v>-1.91187055546269</v>
      </c>
      <c r="I91" s="84"/>
      <c r="J91" s="209" t="str">
        <f t="shared" si="23"/>
        <v>x 2.9</v>
      </c>
      <c r="K91" s="210">
        <f t="shared" si="25"/>
        <v>-1.91187055546269</v>
      </c>
      <c r="L91" s="84"/>
      <c r="M91" s="460">
        <v>18</v>
      </c>
      <c r="N91" s="72">
        <v>-1</v>
      </c>
      <c r="O91" s="72">
        <v>-1</v>
      </c>
      <c r="P91" s="72">
        <v>3</v>
      </c>
      <c r="Q91" s="72">
        <v>-5</v>
      </c>
      <c r="S91" s="126"/>
      <c r="T91" s="126"/>
      <c r="U91" s="126"/>
    </row>
    <row r="92" spans="1:21">
      <c r="A92" s="21" t="s">
        <v>154</v>
      </c>
      <c r="B92" s="29" t="s">
        <v>38</v>
      </c>
      <c r="C92" s="72">
        <v>29.307624636228599</v>
      </c>
      <c r="D92" s="229">
        <v>0</v>
      </c>
      <c r="E92" s="72">
        <f t="shared" si="21"/>
        <v>29.307624636228599</v>
      </c>
      <c r="G92" s="209">
        <f t="shared" si="22"/>
        <v>1.0607746076848334E-2</v>
      </c>
      <c r="H92" s="210">
        <f t="shared" si="24"/>
        <v>0.30762463622859926</v>
      </c>
      <c r="I92" s="84"/>
      <c r="J92" s="209">
        <f t="shared" si="23"/>
        <v>1.0607746076848334E-2</v>
      </c>
      <c r="K92" s="210">
        <f t="shared" si="25"/>
        <v>0.30762463622859926</v>
      </c>
      <c r="L92" s="84"/>
      <c r="M92" s="460">
        <v>18</v>
      </c>
      <c r="N92" s="72">
        <v>29</v>
      </c>
      <c r="O92" s="72">
        <v>31</v>
      </c>
      <c r="P92" s="72">
        <v>37</v>
      </c>
      <c r="Q92" s="72">
        <v>4</v>
      </c>
      <c r="S92" s="126"/>
      <c r="T92" s="126"/>
      <c r="U92" s="126"/>
    </row>
    <row r="93" spans="1:21">
      <c r="A93" s="21" t="s">
        <v>155</v>
      </c>
      <c r="B93" s="29" t="s">
        <v>40</v>
      </c>
      <c r="C93" s="72">
        <v>-6.8978891670488096E-2</v>
      </c>
      <c r="D93" s="229">
        <v>0</v>
      </c>
      <c r="E93" s="72">
        <f t="shared" si="21"/>
        <v>-6.8978891670488096E-2</v>
      </c>
      <c r="G93" s="209">
        <f t="shared" si="22"/>
        <v>-0.98620422166590238</v>
      </c>
      <c r="H93" s="210">
        <f t="shared" si="24"/>
        <v>4.9310211083295119</v>
      </c>
      <c r="I93" s="84"/>
      <c r="J93" s="209">
        <f t="shared" si="23"/>
        <v>-0.98620422166590238</v>
      </c>
      <c r="K93" s="210">
        <f t="shared" si="25"/>
        <v>4.9310211083295119</v>
      </c>
      <c r="L93" s="84"/>
      <c r="M93" s="460">
        <v>17</v>
      </c>
      <c r="N93" s="72">
        <v>-5</v>
      </c>
      <c r="O93" s="72">
        <v>0</v>
      </c>
      <c r="P93" s="72">
        <v>0</v>
      </c>
      <c r="Q93" s="72">
        <v>-86</v>
      </c>
      <c r="S93" s="126"/>
      <c r="T93" s="126"/>
      <c r="U93" s="126"/>
    </row>
    <row r="94" spans="1:21">
      <c r="A94" s="21" t="s">
        <v>156</v>
      </c>
      <c r="B94" s="29" t="s">
        <v>42</v>
      </c>
      <c r="C94" s="72">
        <v>0</v>
      </c>
      <c r="D94" s="229">
        <v>0</v>
      </c>
      <c r="E94" s="72">
        <f t="shared" si="21"/>
        <v>0</v>
      </c>
      <c r="G94" s="209" t="str">
        <f t="shared" si="22"/>
        <v>n.m.</v>
      </c>
      <c r="H94" s="210">
        <f t="shared" si="24"/>
        <v>0</v>
      </c>
      <c r="I94" s="84"/>
      <c r="J94" s="209" t="str">
        <f t="shared" si="23"/>
        <v>n.m.</v>
      </c>
      <c r="K94" s="210">
        <f t="shared" si="25"/>
        <v>0</v>
      </c>
      <c r="L94" s="84"/>
      <c r="M94" s="460">
        <v>16</v>
      </c>
      <c r="N94" s="72">
        <v>0</v>
      </c>
      <c r="O94" s="72">
        <v>0</v>
      </c>
      <c r="P94" s="72">
        <v>0</v>
      </c>
      <c r="Q94" s="72">
        <v>0</v>
      </c>
      <c r="S94" s="126"/>
      <c r="T94" s="126"/>
      <c r="U94" s="126"/>
    </row>
    <row r="95" spans="1:21">
      <c r="A95" s="21" t="s">
        <v>157</v>
      </c>
      <c r="B95" s="28" t="s">
        <v>44</v>
      </c>
      <c r="C95" s="74">
        <v>421.49403347577049</v>
      </c>
      <c r="D95" s="237">
        <v>0</v>
      </c>
      <c r="E95" s="74">
        <f t="shared" si="21"/>
        <v>421.49403347577049</v>
      </c>
      <c r="G95" s="207">
        <f t="shared" si="22"/>
        <v>3.5572225613582642E-3</v>
      </c>
      <c r="H95" s="208">
        <f t="shared" si="24"/>
        <v>1.4940334757704932</v>
      </c>
      <c r="I95" s="84"/>
      <c r="J95" s="207">
        <f t="shared" si="23"/>
        <v>3.5572225613582642E-3</v>
      </c>
      <c r="K95" s="208">
        <f t="shared" si="25"/>
        <v>1.4940334757704932</v>
      </c>
      <c r="L95" s="84"/>
      <c r="M95" s="459">
        <v>18</v>
      </c>
      <c r="N95" s="74">
        <v>420</v>
      </c>
      <c r="O95" s="74">
        <v>427</v>
      </c>
      <c r="P95" s="74">
        <v>454</v>
      </c>
      <c r="Q95" s="74">
        <v>376</v>
      </c>
      <c r="S95" s="126"/>
      <c r="T95" s="126"/>
      <c r="U95" s="126"/>
    </row>
    <row r="96" spans="1:21">
      <c r="A96" s="21" t="s">
        <v>158</v>
      </c>
      <c r="B96" s="29" t="s">
        <v>46</v>
      </c>
      <c r="C96" s="72">
        <v>-80.142145596298036</v>
      </c>
      <c r="D96" s="229">
        <v>0</v>
      </c>
      <c r="E96" s="72">
        <f t="shared" si="21"/>
        <v>-80.142145596298036</v>
      </c>
      <c r="G96" s="209">
        <f t="shared" si="22"/>
        <v>-0.24394202267643361</v>
      </c>
      <c r="H96" s="210">
        <f t="shared" si="24"/>
        <v>25.857854403701964</v>
      </c>
      <c r="I96" s="84"/>
      <c r="J96" s="209">
        <f t="shared" si="23"/>
        <v>-0.24394202267643361</v>
      </c>
      <c r="K96" s="210">
        <f t="shared" si="25"/>
        <v>25.857854403701964</v>
      </c>
      <c r="L96" s="84"/>
      <c r="M96" s="460">
        <v>18</v>
      </c>
      <c r="N96" s="72">
        <v>-106</v>
      </c>
      <c r="O96" s="72">
        <v>-102</v>
      </c>
      <c r="P96" s="72">
        <v>-91</v>
      </c>
      <c r="Q96" s="72">
        <v>-167</v>
      </c>
      <c r="S96" s="126"/>
      <c r="T96" s="126"/>
      <c r="U96" s="126"/>
    </row>
    <row r="97" spans="1:21">
      <c r="A97" s="21" t="s">
        <v>159</v>
      </c>
      <c r="B97" s="29" t="s">
        <v>48</v>
      </c>
      <c r="C97" s="72">
        <v>0</v>
      </c>
      <c r="D97" s="229">
        <v>0</v>
      </c>
      <c r="E97" s="72">
        <f t="shared" si="21"/>
        <v>0</v>
      </c>
      <c r="G97" s="209" t="str">
        <f t="shared" si="22"/>
        <v>n.m.</v>
      </c>
      <c r="H97" s="210">
        <f t="shared" si="24"/>
        <v>0</v>
      </c>
      <c r="I97" s="84"/>
      <c r="J97" s="209" t="str">
        <f t="shared" si="23"/>
        <v>n.m.</v>
      </c>
      <c r="K97" s="210">
        <f t="shared" si="25"/>
        <v>0</v>
      </c>
      <c r="L97" s="84"/>
      <c r="M97" s="460">
        <v>17</v>
      </c>
      <c r="N97" s="72">
        <v>0</v>
      </c>
      <c r="O97" s="72">
        <v>0</v>
      </c>
      <c r="P97" s="72">
        <v>0</v>
      </c>
      <c r="Q97" s="72">
        <v>0</v>
      </c>
      <c r="S97" s="126"/>
      <c r="T97" s="126"/>
      <c r="U97" s="126"/>
    </row>
    <row r="98" spans="1:21">
      <c r="A98" s="21" t="s">
        <v>160</v>
      </c>
      <c r="B98" s="28" t="s">
        <v>50</v>
      </c>
      <c r="C98" s="74">
        <v>341.35188787947345</v>
      </c>
      <c r="D98" s="237">
        <v>0</v>
      </c>
      <c r="E98" s="74">
        <f t="shared" si="21"/>
        <v>341.35188787947345</v>
      </c>
      <c r="G98" s="207">
        <f t="shared" si="22"/>
        <v>8.3656786918963277E-2</v>
      </c>
      <c r="H98" s="208">
        <f t="shared" si="24"/>
        <v>26.351887879473452</v>
      </c>
      <c r="I98" s="84"/>
      <c r="J98" s="207">
        <f t="shared" si="23"/>
        <v>8.3656786918963277E-2</v>
      </c>
      <c r="K98" s="208">
        <f t="shared" si="25"/>
        <v>26.351887879473452</v>
      </c>
      <c r="L98" s="84"/>
      <c r="M98" s="459">
        <v>18</v>
      </c>
      <c r="N98" s="74">
        <v>315</v>
      </c>
      <c r="O98" s="74">
        <v>319</v>
      </c>
      <c r="P98" s="74">
        <v>345</v>
      </c>
      <c r="Q98" s="74">
        <v>277</v>
      </c>
      <c r="S98" s="126"/>
      <c r="T98" s="126"/>
      <c r="U98" s="126"/>
    </row>
    <row r="99" spans="1:21">
      <c r="A99" s="21" t="s">
        <v>161</v>
      </c>
      <c r="B99" s="29" t="s">
        <v>52</v>
      </c>
      <c r="C99" s="72">
        <v>-114.930293150135</v>
      </c>
      <c r="D99" s="229">
        <v>0</v>
      </c>
      <c r="E99" s="72">
        <f t="shared" si="21"/>
        <v>-114.930293150135</v>
      </c>
      <c r="G99" s="209">
        <f t="shared" si="22"/>
        <v>9.4574220477476212E-2</v>
      </c>
      <c r="H99" s="210">
        <f t="shared" si="24"/>
        <v>-9.9302931501350002</v>
      </c>
      <c r="I99" s="84"/>
      <c r="J99" s="209">
        <f t="shared" si="23"/>
        <v>9.4574220477476212E-2</v>
      </c>
      <c r="K99" s="210">
        <f t="shared" si="25"/>
        <v>-9.9302931501350002</v>
      </c>
      <c r="L99" s="84"/>
      <c r="M99" s="460">
        <v>18</v>
      </c>
      <c r="N99" s="72">
        <v>-105</v>
      </c>
      <c r="O99" s="72">
        <v>-106</v>
      </c>
      <c r="P99" s="72">
        <v>-92</v>
      </c>
      <c r="Q99" s="72">
        <v>-114</v>
      </c>
      <c r="S99" s="126"/>
      <c r="T99" s="126"/>
      <c r="U99" s="126"/>
    </row>
    <row r="100" spans="1:21">
      <c r="A100" s="21" t="s">
        <v>162</v>
      </c>
      <c r="B100" s="36" t="s">
        <v>54</v>
      </c>
      <c r="C100" s="75">
        <v>226.42159472933847</v>
      </c>
      <c r="D100" s="238">
        <v>0</v>
      </c>
      <c r="E100" s="75">
        <f t="shared" si="21"/>
        <v>226.42159472933847</v>
      </c>
      <c r="G100" s="213">
        <f t="shared" si="22"/>
        <v>7.8198070139706921E-2</v>
      </c>
      <c r="H100" s="214">
        <f t="shared" si="24"/>
        <v>16.421594729338466</v>
      </c>
      <c r="I100" s="84"/>
      <c r="J100" s="213">
        <f t="shared" si="23"/>
        <v>7.8198070139706921E-2</v>
      </c>
      <c r="K100" s="214">
        <f t="shared" si="25"/>
        <v>16.421594729338466</v>
      </c>
      <c r="L100" s="84"/>
      <c r="M100" s="218">
        <v>18</v>
      </c>
      <c r="N100" s="75">
        <v>210</v>
      </c>
      <c r="O100" s="75">
        <v>214</v>
      </c>
      <c r="P100" s="75">
        <v>235</v>
      </c>
      <c r="Q100" s="75">
        <v>163</v>
      </c>
      <c r="S100" s="126"/>
      <c r="T100" s="126"/>
      <c r="U100" s="126"/>
    </row>
    <row r="101" spans="1:21">
      <c r="A101" s="21"/>
      <c r="C101" s="84"/>
      <c r="D101" s="21"/>
      <c r="E101" s="84"/>
      <c r="G101" s="196"/>
      <c r="H101" s="84"/>
      <c r="I101" s="84"/>
      <c r="J101" s="196"/>
      <c r="K101" s="84"/>
      <c r="L101" s="84"/>
      <c r="M101" s="1"/>
      <c r="N101" s="1"/>
      <c r="O101" s="1"/>
      <c r="P101" s="1"/>
      <c r="Q101" s="1"/>
      <c r="S101" s="126"/>
      <c r="T101" s="126"/>
      <c r="U101" s="126"/>
    </row>
    <row r="102" spans="1:21">
      <c r="A102" s="21"/>
      <c r="C102" s="84"/>
      <c r="D102" s="21"/>
      <c r="E102" s="84"/>
      <c r="G102" s="196"/>
      <c r="H102" s="84"/>
      <c r="I102" s="84"/>
      <c r="J102" s="196"/>
      <c r="K102" s="84"/>
      <c r="L102" s="84"/>
      <c r="M102" s="1"/>
      <c r="N102" s="1"/>
      <c r="O102" s="1"/>
      <c r="P102" s="1"/>
      <c r="Q102" s="1"/>
      <c r="S102" s="126"/>
      <c r="T102" s="126"/>
      <c r="U102" s="126"/>
    </row>
    <row r="103" spans="1:21" ht="16.5" thickBot="1">
      <c r="A103" s="21"/>
      <c r="B103" s="98" t="s">
        <v>163</v>
      </c>
      <c r="C103" s="99"/>
      <c r="D103" s="233"/>
      <c r="E103" s="99"/>
      <c r="G103" s="261"/>
      <c r="H103" s="99"/>
      <c r="I103" s="99"/>
      <c r="J103" s="261"/>
      <c r="K103" s="99"/>
      <c r="L103" s="99"/>
      <c r="M103" s="417"/>
      <c r="N103" s="417"/>
      <c r="O103" s="417"/>
      <c r="P103" s="417"/>
      <c r="Q103" s="417"/>
      <c r="S103" s="126"/>
      <c r="T103" s="126"/>
      <c r="U103" s="126"/>
    </row>
    <row r="104" spans="1:21" ht="15.75">
      <c r="A104" s="21"/>
      <c r="B104" s="186"/>
      <c r="C104" s="234"/>
      <c r="D104" s="104"/>
      <c r="E104" s="234"/>
      <c r="G104" s="262"/>
      <c r="H104" s="234"/>
      <c r="I104" s="234"/>
      <c r="J104" s="262"/>
      <c r="K104" s="234"/>
      <c r="L104" s="234"/>
      <c r="M104" s="1"/>
      <c r="N104" s="1"/>
      <c r="O104" s="1"/>
      <c r="P104" s="1"/>
      <c r="Q104" s="1"/>
      <c r="S104" s="126"/>
      <c r="T104" s="126"/>
      <c r="U104" s="126"/>
    </row>
    <row r="105" spans="1:21">
      <c r="A105" s="21"/>
      <c r="B105" s="187"/>
      <c r="C105" s="187" t="str">
        <f>C$18</f>
        <v>Stated</v>
      </c>
      <c r="D105" s="235" t="str">
        <f>D$18</f>
        <v>Specific items</v>
      </c>
      <c r="E105" s="187" t="str">
        <f>E$18</f>
        <v>Underlying</v>
      </c>
      <c r="G105" s="263" t="str">
        <f>G$18</f>
        <v>Stated vs. MEAN</v>
      </c>
      <c r="H105" s="264"/>
      <c r="I105" s="84"/>
      <c r="J105" s="263" t="str">
        <f>J$18</f>
        <v>Underlying vs. MEAN</v>
      </c>
      <c r="K105" s="264"/>
      <c r="L105" s="84"/>
      <c r="M105" s="465"/>
      <c r="N105" s="466" t="str">
        <f>N$18</f>
        <v>MEAN</v>
      </c>
      <c r="O105" s="467" t="str">
        <f>O$18</f>
        <v>MEDIAN</v>
      </c>
      <c r="P105" s="467" t="str">
        <f>P$18</f>
        <v>MAX</v>
      </c>
      <c r="Q105" s="467" t="str">
        <f>Q$18</f>
        <v>MIN</v>
      </c>
      <c r="S105" s="126"/>
      <c r="T105" s="126"/>
      <c r="U105" s="126"/>
    </row>
    <row r="106" spans="1:21">
      <c r="A106" s="21"/>
      <c r="B106" s="100" t="str">
        <f>B$19</f>
        <v>€m</v>
      </c>
      <c r="C106" s="101" t="str">
        <f>C$19</f>
        <v>Q4-24</v>
      </c>
      <c r="D106" s="236" t="str">
        <f>D$19</f>
        <v>Q4-24</v>
      </c>
      <c r="E106" s="101" t="str">
        <f>E$19</f>
        <v>Q4-24</v>
      </c>
      <c r="G106" s="265" t="str">
        <f>G$19</f>
        <v>(%)</v>
      </c>
      <c r="H106" s="101" t="str">
        <f>H$19</f>
        <v>€m</v>
      </c>
      <c r="I106" s="84"/>
      <c r="J106" s="265" t="str">
        <f>J$19</f>
        <v>(%)</v>
      </c>
      <c r="K106" s="101" t="str">
        <f>K$19</f>
        <v>€m</v>
      </c>
      <c r="L106" s="84"/>
      <c r="M106" s="467" t="str">
        <f>M$19</f>
        <v>#</v>
      </c>
      <c r="N106" s="466" t="str">
        <f>N$19</f>
        <v>4T24</v>
      </c>
      <c r="O106" s="466" t="str">
        <f>O$19</f>
        <v>4T24</v>
      </c>
      <c r="P106" s="466" t="str">
        <f>P$19</f>
        <v>4T24</v>
      </c>
      <c r="Q106" s="466" t="str">
        <f>Q$19</f>
        <v>4T24</v>
      </c>
      <c r="S106" s="126"/>
      <c r="T106" s="126"/>
      <c r="U106" s="126"/>
    </row>
    <row r="107" spans="1:21">
      <c r="A107" s="21"/>
      <c r="B107" s="26"/>
      <c r="C107" s="84"/>
      <c r="D107" s="21"/>
      <c r="E107" s="84"/>
      <c r="G107" s="196"/>
      <c r="H107" s="84"/>
      <c r="I107" s="84"/>
      <c r="J107" s="196"/>
      <c r="K107" s="84"/>
      <c r="L107" s="84"/>
      <c r="M107" s="1"/>
      <c r="N107" s="1"/>
      <c r="O107" s="1"/>
      <c r="P107" s="1"/>
      <c r="Q107" s="1"/>
      <c r="S107" s="126"/>
      <c r="T107" s="126"/>
      <c r="U107" s="126"/>
    </row>
    <row r="108" spans="1:21">
      <c r="A108" s="21" t="s">
        <v>164</v>
      </c>
      <c r="B108" s="28" t="s">
        <v>26</v>
      </c>
      <c r="C108" s="88">
        <v>429.97699999999998</v>
      </c>
      <c r="D108" s="201">
        <v>0</v>
      </c>
      <c r="E108" s="74">
        <f t="shared" ref="E108:E121" si="26">(C108-D108)</f>
        <v>429.97699999999998</v>
      </c>
      <c r="G108" s="207">
        <f t="shared" ref="G108:G121" si="27">IF(ISERROR(C108/N108-1),IF($B$2="FR","ns","n.m."),IF(C108/N108-1&gt;100%,"x "&amp;(ROUND(C108/N108,1)),IF(C108/N108-1&lt;-100%,IF($B$2="FR","ns","n.m."),C108/N108-1)))</f>
        <v>0.10250512820512814</v>
      </c>
      <c r="H108" s="208">
        <f>IFERROR(($C:$C-$N:$N),"N/A")</f>
        <v>39.976999999999975</v>
      </c>
      <c r="I108" s="84"/>
      <c r="J108" s="207">
        <f t="shared" ref="J108:J121" si="28">IF(ISERROR((C108-D108)/N108-1),IF($B$2="FR","ns","n.m."),IF((C108-D108)/N108-1&gt;100%,"x "&amp;(ROUND((C108-D108)/N108,1)),IF((C108-D108)/N108-1&lt;-100%,IF($B$2="FR","ns","n.m."),(C108-D108)/N108-1)))</f>
        <v>0.10250512820512814</v>
      </c>
      <c r="K108" s="208">
        <f>IFERROR(($C:$C-$D:$D-$N:$N),"N/A")</f>
        <v>39.976999999999975</v>
      </c>
      <c r="L108" s="84"/>
      <c r="M108" s="459">
        <v>18</v>
      </c>
      <c r="N108" s="74">
        <v>390</v>
      </c>
      <c r="O108" s="74">
        <v>399</v>
      </c>
      <c r="P108" s="74">
        <v>405</v>
      </c>
      <c r="Q108" s="74">
        <v>293</v>
      </c>
      <c r="S108" s="126"/>
      <c r="T108" s="126"/>
      <c r="U108" s="126"/>
    </row>
    <row r="109" spans="1:21">
      <c r="A109" s="21" t="s">
        <v>165</v>
      </c>
      <c r="B109" s="29" t="s">
        <v>28</v>
      </c>
      <c r="C109" s="91">
        <v>-347.48899999999998</v>
      </c>
      <c r="D109" s="95">
        <v>-12.834</v>
      </c>
      <c r="E109" s="91">
        <f>(C109-D109-D110)</f>
        <v>-334.65499999999997</v>
      </c>
      <c r="G109" s="209">
        <f t="shared" si="27"/>
        <v>4.9815709969788458E-2</v>
      </c>
      <c r="H109" s="210">
        <f>IFERROR(($C:$C-$N:$N),"N/A")</f>
        <v>-16.488999999999976</v>
      </c>
      <c r="I109" s="84"/>
      <c r="J109" s="209">
        <f>IF(ISERROR(E109/N109-1),IF($B$2="FR","ns","n.m."),IF(E109/N109-1&gt;100%,"x "&amp;(ROUND(E109/N109,1)),IF(E109/N109-1&lt;-100%,IF(B2="FR","ns","n.m."),E109/N109-1)))</f>
        <v>1.1042296072507396E-2</v>
      </c>
      <c r="K109" s="210">
        <f>IFERROR(($E:$E-$N:$N),"N/A")</f>
        <v>-3.6549999999999727</v>
      </c>
      <c r="L109" s="84"/>
      <c r="M109" s="460">
        <v>18</v>
      </c>
      <c r="N109" s="461">
        <v>-331</v>
      </c>
      <c r="O109" s="461">
        <v>-327</v>
      </c>
      <c r="P109" s="461">
        <v>-259</v>
      </c>
      <c r="Q109" s="461">
        <v>-386</v>
      </c>
      <c r="S109" s="126"/>
      <c r="T109" s="126"/>
      <c r="U109" s="126"/>
    </row>
    <row r="110" spans="1:21">
      <c r="A110" s="182" t="s">
        <v>166</v>
      </c>
      <c r="B110" s="31" t="s">
        <v>30</v>
      </c>
      <c r="C110" s="95">
        <v>0</v>
      </c>
      <c r="D110" s="95">
        <v>0</v>
      </c>
      <c r="E110" s="95">
        <f t="shared" si="26"/>
        <v>0</v>
      </c>
      <c r="G110" s="211" t="str">
        <f t="shared" si="27"/>
        <v>n.m.</v>
      </c>
      <c r="H110" s="212"/>
      <c r="I110" s="21"/>
      <c r="J110" s="211"/>
      <c r="K110" s="212"/>
      <c r="L110" s="21"/>
      <c r="M110" s="217"/>
      <c r="N110" s="166"/>
      <c r="O110" s="166"/>
      <c r="P110" s="166"/>
      <c r="Q110" s="166"/>
      <c r="S110" s="225"/>
      <c r="T110" s="226"/>
      <c r="U110" s="225"/>
    </row>
    <row r="111" spans="1:21">
      <c r="A111" s="21" t="s">
        <v>167</v>
      </c>
      <c r="B111" s="28" t="s">
        <v>32</v>
      </c>
      <c r="C111" s="74">
        <v>82.488</v>
      </c>
      <c r="D111" s="237">
        <v>-12.834</v>
      </c>
      <c r="E111" s="74">
        <f t="shared" si="26"/>
        <v>95.322000000000003</v>
      </c>
      <c r="G111" s="207">
        <f t="shared" si="27"/>
        <v>0.39810169491525427</v>
      </c>
      <c r="H111" s="208">
        <f t="shared" ref="H111:H121" si="29">IFERROR(($C:$C-$N:$N),"N/A")</f>
        <v>23.488</v>
      </c>
      <c r="I111" s="84"/>
      <c r="J111" s="207">
        <f t="shared" si="28"/>
        <v>0.61562711864406783</v>
      </c>
      <c r="K111" s="208">
        <f t="shared" ref="K111:K121" si="30">IFERROR(($C:$C-$D:$D-$N:$N),"N/A")</f>
        <v>36.322000000000003</v>
      </c>
      <c r="L111" s="84"/>
      <c r="M111" s="459">
        <v>18</v>
      </c>
      <c r="N111" s="74">
        <v>59</v>
      </c>
      <c r="O111" s="74">
        <v>60</v>
      </c>
      <c r="P111" s="74">
        <v>85</v>
      </c>
      <c r="Q111" s="74">
        <v>17</v>
      </c>
      <c r="S111" s="126"/>
      <c r="T111" s="126"/>
      <c r="U111" s="126"/>
    </row>
    <row r="112" spans="1:21">
      <c r="A112" s="21" t="s">
        <v>168</v>
      </c>
      <c r="B112" s="29" t="s">
        <v>34</v>
      </c>
      <c r="C112" s="72">
        <v>-2.9209999999999998</v>
      </c>
      <c r="D112" s="229">
        <v>0</v>
      </c>
      <c r="E112" s="72">
        <f t="shared" si="26"/>
        <v>-2.9209999999999998</v>
      </c>
      <c r="G112" s="209">
        <f t="shared" si="27"/>
        <v>0.46049999999999991</v>
      </c>
      <c r="H112" s="210">
        <f t="shared" si="29"/>
        <v>-0.92099999999999982</v>
      </c>
      <c r="I112" s="84"/>
      <c r="J112" s="209">
        <f t="shared" si="28"/>
        <v>0.46049999999999991</v>
      </c>
      <c r="K112" s="210">
        <f t="shared" si="30"/>
        <v>-0.92099999999999982</v>
      </c>
      <c r="L112" s="84"/>
      <c r="M112" s="460">
        <v>18</v>
      </c>
      <c r="N112" s="72">
        <v>-2</v>
      </c>
      <c r="O112" s="72">
        <v>-1</v>
      </c>
      <c r="P112" s="72">
        <v>4</v>
      </c>
      <c r="Q112" s="72">
        <v>-11</v>
      </c>
      <c r="S112" s="126"/>
      <c r="T112" s="126"/>
      <c r="U112" s="126"/>
    </row>
    <row r="113" spans="1:21">
      <c r="A113" s="21" t="s">
        <v>169</v>
      </c>
      <c r="B113" s="29" t="s">
        <v>38</v>
      </c>
      <c r="C113" s="72">
        <v>0</v>
      </c>
      <c r="D113" s="229">
        <v>0</v>
      </c>
      <c r="E113" s="72">
        <f t="shared" si="26"/>
        <v>0</v>
      </c>
      <c r="G113" s="209" t="str">
        <f t="shared" si="27"/>
        <v>n.m.</v>
      </c>
      <c r="H113" s="210">
        <f t="shared" si="29"/>
        <v>0</v>
      </c>
      <c r="I113" s="84"/>
      <c r="J113" s="209" t="str">
        <f t="shared" si="28"/>
        <v>n.m.</v>
      </c>
      <c r="K113" s="210">
        <f t="shared" si="30"/>
        <v>0</v>
      </c>
      <c r="L113" s="84"/>
      <c r="M113" s="460">
        <v>18</v>
      </c>
      <c r="N113" s="72">
        <v>0</v>
      </c>
      <c r="O113" s="72">
        <v>0</v>
      </c>
      <c r="P113" s="72">
        <v>0</v>
      </c>
      <c r="Q113" s="72">
        <v>-5</v>
      </c>
      <c r="S113" s="126"/>
      <c r="T113" s="126"/>
      <c r="U113" s="126"/>
    </row>
    <row r="114" spans="1:21">
      <c r="A114" s="21" t="s">
        <v>170</v>
      </c>
      <c r="B114" s="29" t="s">
        <v>40</v>
      </c>
      <c r="C114" s="72">
        <v>-0.188</v>
      </c>
      <c r="D114" s="229">
        <v>0.82799999999999996</v>
      </c>
      <c r="E114" s="72">
        <f t="shared" si="26"/>
        <v>-1.016</v>
      </c>
      <c r="G114" s="209" t="str">
        <f t="shared" si="27"/>
        <v>n.m.</v>
      </c>
      <c r="H114" s="210">
        <f t="shared" si="29"/>
        <v>-0.188</v>
      </c>
      <c r="I114" s="84"/>
      <c r="J114" s="209" t="str">
        <f t="shared" si="28"/>
        <v>n.m.</v>
      </c>
      <c r="K114" s="210">
        <f t="shared" si="30"/>
        <v>-1.016</v>
      </c>
      <c r="L114" s="84"/>
      <c r="M114" s="460">
        <v>17</v>
      </c>
      <c r="N114" s="72">
        <v>0</v>
      </c>
      <c r="O114" s="72">
        <v>0</v>
      </c>
      <c r="P114" s="72">
        <v>24</v>
      </c>
      <c r="Q114" s="72">
        <v>-14</v>
      </c>
      <c r="S114" s="126"/>
      <c r="T114" s="126"/>
      <c r="U114" s="126"/>
    </row>
    <row r="115" spans="1:21">
      <c r="A115" s="21" t="s">
        <v>171</v>
      </c>
      <c r="B115" s="29" t="s">
        <v>42</v>
      </c>
      <c r="C115" s="72">
        <v>0</v>
      </c>
      <c r="D115" s="229">
        <v>0</v>
      </c>
      <c r="E115" s="72">
        <f t="shared" si="26"/>
        <v>0</v>
      </c>
      <c r="G115" s="209" t="str">
        <f t="shared" si="27"/>
        <v>n.m.</v>
      </c>
      <c r="H115" s="210">
        <f t="shared" si="29"/>
        <v>0</v>
      </c>
      <c r="I115" s="84"/>
      <c r="J115" s="209" t="str">
        <f t="shared" si="28"/>
        <v>n.m.</v>
      </c>
      <c r="K115" s="210">
        <f t="shared" si="30"/>
        <v>0</v>
      </c>
      <c r="L115" s="84"/>
      <c r="M115" s="460">
        <v>16</v>
      </c>
      <c r="N115" s="72">
        <v>0</v>
      </c>
      <c r="O115" s="72">
        <v>0</v>
      </c>
      <c r="P115" s="72">
        <v>0</v>
      </c>
      <c r="Q115" s="72">
        <v>0</v>
      </c>
      <c r="S115" s="126"/>
      <c r="T115" s="126"/>
      <c r="U115" s="126"/>
    </row>
    <row r="116" spans="1:21">
      <c r="A116" s="21" t="s">
        <v>172</v>
      </c>
      <c r="B116" s="28" t="s">
        <v>44</v>
      </c>
      <c r="C116" s="74">
        <v>79.379000000000005</v>
      </c>
      <c r="D116" s="237">
        <v>-12.006</v>
      </c>
      <c r="E116" s="74">
        <f t="shared" si="26"/>
        <v>91.385000000000005</v>
      </c>
      <c r="G116" s="207">
        <f t="shared" si="27"/>
        <v>0.39261403508771942</v>
      </c>
      <c r="H116" s="208">
        <f t="shared" si="29"/>
        <v>22.379000000000005</v>
      </c>
      <c r="I116" s="84"/>
      <c r="J116" s="207">
        <f t="shared" si="28"/>
        <v>0.60324561403508792</v>
      </c>
      <c r="K116" s="208">
        <f t="shared" si="30"/>
        <v>34.385000000000005</v>
      </c>
      <c r="L116" s="84"/>
      <c r="M116" s="459">
        <v>18</v>
      </c>
      <c r="N116" s="74">
        <v>57</v>
      </c>
      <c r="O116" s="74">
        <v>61</v>
      </c>
      <c r="P116" s="74">
        <v>85</v>
      </c>
      <c r="Q116" s="74">
        <v>23</v>
      </c>
      <c r="S116" s="126"/>
      <c r="T116" s="126"/>
      <c r="U116" s="126"/>
    </row>
    <row r="117" spans="1:21">
      <c r="A117" s="21" t="s">
        <v>173</v>
      </c>
      <c r="B117" s="29" t="s">
        <v>46</v>
      </c>
      <c r="C117" s="72">
        <v>-16.381</v>
      </c>
      <c r="D117" s="229">
        <v>3.1011498</v>
      </c>
      <c r="E117" s="72">
        <f t="shared" si="26"/>
        <v>-19.482149800000002</v>
      </c>
      <c r="G117" s="209">
        <f t="shared" si="27"/>
        <v>0.36508333333333343</v>
      </c>
      <c r="H117" s="210">
        <f t="shared" si="29"/>
        <v>-4.3810000000000002</v>
      </c>
      <c r="I117" s="84"/>
      <c r="J117" s="209">
        <f t="shared" si="28"/>
        <v>0.62351248333333342</v>
      </c>
      <c r="K117" s="210">
        <f t="shared" si="30"/>
        <v>-7.482149800000002</v>
      </c>
      <c r="L117" s="84"/>
      <c r="M117" s="460">
        <v>18</v>
      </c>
      <c r="N117" s="72">
        <v>-12</v>
      </c>
      <c r="O117" s="72">
        <v>-13</v>
      </c>
      <c r="P117" s="72">
        <v>3</v>
      </c>
      <c r="Q117" s="72">
        <v>-21</v>
      </c>
      <c r="S117" s="126"/>
      <c r="T117" s="126"/>
      <c r="U117" s="126"/>
    </row>
    <row r="118" spans="1:21">
      <c r="A118" s="21" t="s">
        <v>174</v>
      </c>
      <c r="B118" s="29" t="s">
        <v>48</v>
      </c>
      <c r="C118" s="72">
        <v>0</v>
      </c>
      <c r="D118" s="229">
        <v>0</v>
      </c>
      <c r="E118" s="72">
        <f t="shared" si="26"/>
        <v>0</v>
      </c>
      <c r="G118" s="209" t="str">
        <f t="shared" si="27"/>
        <v>n.m.</v>
      </c>
      <c r="H118" s="210">
        <f t="shared" si="29"/>
        <v>0</v>
      </c>
      <c r="I118" s="84"/>
      <c r="J118" s="209" t="str">
        <f t="shared" si="28"/>
        <v>n.m.</v>
      </c>
      <c r="K118" s="210">
        <f t="shared" si="30"/>
        <v>0</v>
      </c>
      <c r="L118" s="84"/>
      <c r="M118" s="460">
        <v>16</v>
      </c>
      <c r="N118" s="72">
        <v>0</v>
      </c>
      <c r="O118" s="72">
        <v>0</v>
      </c>
      <c r="P118" s="72">
        <v>1</v>
      </c>
      <c r="Q118" s="72">
        <v>0</v>
      </c>
      <c r="S118" s="126"/>
      <c r="T118" s="126"/>
      <c r="U118" s="126"/>
    </row>
    <row r="119" spans="1:21">
      <c r="A119" s="21" t="s">
        <v>175</v>
      </c>
      <c r="B119" s="28" t="s">
        <v>50</v>
      </c>
      <c r="C119" s="74">
        <v>62.997999999999998</v>
      </c>
      <c r="D119" s="237">
        <v>-8.9048502000000003</v>
      </c>
      <c r="E119" s="74">
        <f t="shared" si="26"/>
        <v>71.902850200000003</v>
      </c>
      <c r="G119" s="207">
        <f t="shared" si="27"/>
        <v>0.36952173913043462</v>
      </c>
      <c r="H119" s="208">
        <f t="shared" si="29"/>
        <v>16.997999999999998</v>
      </c>
      <c r="I119" s="84"/>
      <c r="J119" s="207">
        <f t="shared" si="28"/>
        <v>0.56310543913043487</v>
      </c>
      <c r="K119" s="208">
        <f t="shared" si="30"/>
        <v>25.902850200000003</v>
      </c>
      <c r="L119" s="84"/>
      <c r="M119" s="459">
        <v>18</v>
      </c>
      <c r="N119" s="74">
        <v>46</v>
      </c>
      <c r="O119" s="74">
        <v>48</v>
      </c>
      <c r="P119" s="74">
        <v>81</v>
      </c>
      <c r="Q119" s="74">
        <v>19</v>
      </c>
      <c r="S119" s="126"/>
      <c r="T119" s="126"/>
      <c r="U119" s="126"/>
    </row>
    <row r="120" spans="1:21">
      <c r="A120" s="21" t="s">
        <v>176</v>
      </c>
      <c r="B120" s="29" t="s">
        <v>52</v>
      </c>
      <c r="C120" s="72">
        <v>-12.191000000000001</v>
      </c>
      <c r="D120" s="229">
        <v>0.19444479657993249</v>
      </c>
      <c r="E120" s="72">
        <f t="shared" si="26"/>
        <v>-12.385444796579932</v>
      </c>
      <c r="G120" s="209">
        <f t="shared" si="27"/>
        <v>0.52387500000000009</v>
      </c>
      <c r="H120" s="210">
        <f t="shared" si="29"/>
        <v>-4.1910000000000007</v>
      </c>
      <c r="I120" s="84"/>
      <c r="J120" s="209">
        <f t="shared" si="28"/>
        <v>0.54818059957249154</v>
      </c>
      <c r="K120" s="210">
        <f t="shared" si="30"/>
        <v>-4.3854447965799324</v>
      </c>
      <c r="L120" s="84"/>
      <c r="M120" s="460">
        <v>18</v>
      </c>
      <c r="N120" s="72">
        <v>-8</v>
      </c>
      <c r="O120" s="72">
        <v>-7</v>
      </c>
      <c r="P120" s="72">
        <v>2</v>
      </c>
      <c r="Q120" s="72">
        <v>-13</v>
      </c>
      <c r="S120" s="126"/>
      <c r="T120" s="126"/>
      <c r="U120" s="126"/>
    </row>
    <row r="121" spans="1:21">
      <c r="A121" s="21" t="s">
        <v>177</v>
      </c>
      <c r="B121" s="36" t="s">
        <v>54</v>
      </c>
      <c r="C121" s="75">
        <v>50.807000000000002</v>
      </c>
      <c r="D121" s="238">
        <v>-8.7104054034200686</v>
      </c>
      <c r="E121" s="75">
        <f t="shared" si="26"/>
        <v>59.517405403420071</v>
      </c>
      <c r="G121" s="213">
        <f t="shared" si="27"/>
        <v>0.33702631578947373</v>
      </c>
      <c r="H121" s="214">
        <f t="shared" si="29"/>
        <v>12.807000000000002</v>
      </c>
      <c r="I121" s="84"/>
      <c r="J121" s="213">
        <f t="shared" si="28"/>
        <v>0.56624751061631762</v>
      </c>
      <c r="K121" s="214">
        <f t="shared" si="30"/>
        <v>21.517405403420071</v>
      </c>
      <c r="L121" s="84"/>
      <c r="M121" s="218">
        <v>18</v>
      </c>
      <c r="N121" s="75">
        <v>38</v>
      </c>
      <c r="O121" s="75">
        <v>39</v>
      </c>
      <c r="P121" s="75">
        <v>83</v>
      </c>
      <c r="Q121" s="75">
        <v>14</v>
      </c>
      <c r="S121" s="126"/>
      <c r="T121" s="126"/>
      <c r="U121" s="126"/>
    </row>
    <row r="122" spans="1:21">
      <c r="A122" s="21"/>
      <c r="C122" s="84"/>
      <c r="D122" s="21"/>
      <c r="E122" s="84"/>
      <c r="G122" s="196"/>
      <c r="H122" s="84"/>
      <c r="I122" s="84"/>
      <c r="J122" s="196"/>
      <c r="K122" s="84"/>
      <c r="L122" s="84"/>
      <c r="M122" s="1"/>
      <c r="N122" s="1"/>
      <c r="O122" s="1"/>
      <c r="P122" s="1"/>
      <c r="Q122" s="1"/>
      <c r="S122" s="126"/>
      <c r="T122" s="126"/>
      <c r="U122" s="126"/>
    </row>
    <row r="123" spans="1:21">
      <c r="A123" s="21"/>
      <c r="C123" s="103"/>
      <c r="D123" s="103"/>
      <c r="E123" s="103"/>
      <c r="G123" s="196"/>
      <c r="H123" s="84"/>
      <c r="I123" s="84"/>
      <c r="J123" s="196"/>
      <c r="K123" s="84"/>
      <c r="L123" s="84"/>
      <c r="M123" s="103"/>
      <c r="N123" s="103"/>
      <c r="O123" s="103"/>
      <c r="P123" s="103"/>
      <c r="Q123" s="103"/>
      <c r="S123" s="126"/>
      <c r="T123" s="126"/>
      <c r="U123" s="126"/>
    </row>
    <row r="124" spans="1:21" ht="16.5" thickBot="1">
      <c r="A124" s="21"/>
      <c r="B124" s="24" t="s">
        <v>178</v>
      </c>
      <c r="C124" s="86"/>
      <c r="D124" s="239"/>
      <c r="E124" s="86"/>
      <c r="G124" s="197"/>
      <c r="H124" s="86"/>
      <c r="I124" s="86"/>
      <c r="J124" s="197"/>
      <c r="K124" s="86"/>
      <c r="L124" s="86"/>
      <c r="M124" s="10"/>
      <c r="N124" s="10"/>
      <c r="O124" s="10"/>
      <c r="P124" s="10"/>
      <c r="Q124" s="10"/>
      <c r="S124" s="126"/>
      <c r="T124" s="126"/>
      <c r="U124" s="126"/>
    </row>
    <row r="125" spans="1:21" ht="15.75">
      <c r="A125" s="21"/>
      <c r="B125" s="184"/>
      <c r="C125" s="234"/>
      <c r="D125" s="104"/>
      <c r="E125" s="234"/>
      <c r="G125" s="262"/>
      <c r="H125" s="234"/>
      <c r="I125" s="234"/>
      <c r="J125" s="262"/>
      <c r="K125" s="234"/>
      <c r="L125" s="234"/>
      <c r="M125" s="1"/>
      <c r="N125" s="1"/>
      <c r="O125" s="1"/>
      <c r="P125" s="1"/>
      <c r="Q125" s="1"/>
      <c r="S125" s="126"/>
      <c r="T125" s="126"/>
      <c r="U125" s="126"/>
    </row>
    <row r="126" spans="1:21">
      <c r="A126" s="21"/>
      <c r="B126" s="185"/>
      <c r="C126" s="185" t="str">
        <f>C$18</f>
        <v>Stated</v>
      </c>
      <c r="D126" s="198" t="str">
        <f>D$18</f>
        <v>Specific items</v>
      </c>
      <c r="E126" s="185" t="str">
        <f>E$18</f>
        <v>Underlying</v>
      </c>
      <c r="G126" s="258" t="str">
        <f>G$18</f>
        <v>Stated vs. MEAN</v>
      </c>
      <c r="H126" s="205"/>
      <c r="I126" s="84"/>
      <c r="J126" s="258" t="str">
        <f>J$18</f>
        <v>Underlying vs. MEAN</v>
      </c>
      <c r="K126" s="205"/>
      <c r="L126" s="84"/>
      <c r="M126" s="462"/>
      <c r="N126" s="463" t="str">
        <f>N$18</f>
        <v>MEAN</v>
      </c>
      <c r="O126" s="463" t="str">
        <f>O$18</f>
        <v>MEDIAN</v>
      </c>
      <c r="P126" s="463" t="str">
        <f>P$18</f>
        <v>MAX</v>
      </c>
      <c r="Q126" s="463" t="str">
        <f>Q$18</f>
        <v>MIN</v>
      </c>
      <c r="S126" s="126"/>
      <c r="T126" s="126"/>
      <c r="U126" s="126"/>
    </row>
    <row r="127" spans="1:21">
      <c r="A127" s="21"/>
      <c r="B127" s="25" t="str">
        <f>B$19</f>
        <v>€m</v>
      </c>
      <c r="C127" s="58" t="str">
        <f>C$19</f>
        <v>Q4-24</v>
      </c>
      <c r="D127" s="200" t="str">
        <f>D$19</f>
        <v>Q4-24</v>
      </c>
      <c r="E127" s="58" t="str">
        <f>E$19</f>
        <v>Q4-24</v>
      </c>
      <c r="G127" s="206" t="str">
        <f>G$19</f>
        <v>(%)</v>
      </c>
      <c r="H127" s="58" t="str">
        <f>H$19</f>
        <v>€m</v>
      </c>
      <c r="I127" s="84"/>
      <c r="J127" s="206" t="str">
        <f>J$19</f>
        <v>(%)</v>
      </c>
      <c r="K127" s="58" t="str">
        <f>K$19</f>
        <v>€m</v>
      </c>
      <c r="L127" s="84"/>
      <c r="M127" s="462" t="str">
        <f>M$19</f>
        <v>#</v>
      </c>
      <c r="N127" s="464" t="str">
        <f>N$19</f>
        <v>4T24</v>
      </c>
      <c r="O127" s="464" t="str">
        <f>O$19</f>
        <v>4T24</v>
      </c>
      <c r="P127" s="464" t="str">
        <f>P$19</f>
        <v>4T24</v>
      </c>
      <c r="Q127" s="464" t="str">
        <f>Q$19</f>
        <v>4T24</v>
      </c>
      <c r="S127" s="126"/>
      <c r="T127" s="126"/>
      <c r="U127" s="126"/>
    </row>
    <row r="128" spans="1:21">
      <c r="A128" s="21"/>
      <c r="B128" s="26"/>
      <c r="C128" s="84"/>
      <c r="D128" s="21"/>
      <c r="E128" s="84"/>
      <c r="G128" s="196"/>
      <c r="H128" s="84"/>
      <c r="I128" s="84"/>
      <c r="J128" s="196"/>
      <c r="K128" s="84"/>
      <c r="L128" s="84"/>
      <c r="M128" s="1"/>
      <c r="N128" s="1"/>
      <c r="O128" s="1"/>
      <c r="P128" s="1"/>
      <c r="Q128" s="1"/>
      <c r="S128" s="126"/>
      <c r="T128" s="126"/>
      <c r="U128" s="126"/>
    </row>
    <row r="129" spans="1:21">
      <c r="A129" s="104" t="s">
        <v>179</v>
      </c>
      <c r="B129" s="39" t="s">
        <v>26</v>
      </c>
      <c r="C129" s="88">
        <v>960.17600000000004</v>
      </c>
      <c r="D129" s="201">
        <v>0</v>
      </c>
      <c r="E129" s="143">
        <f t="shared" ref="E129:E143" si="31">(C129-D129)</f>
        <v>960.17600000000004</v>
      </c>
      <c r="G129" s="266">
        <f t="shared" ref="G129:G143" si="32">IF(ISERROR(C129/N129-1),IF($B$2="FR","ns","n.m."),IF(C129/N129-1&gt;100%,"x "&amp;(ROUND(C129/N129,1)),IF(C129/N129-1&lt;-100%,IF($B$2="FR","ns","n.m."),C129/N129-1)))</f>
        <v>-1.0127835051546352E-2</v>
      </c>
      <c r="H129" s="267">
        <f>IFERROR(($C:$C-$N:$N),"N/A")</f>
        <v>-9.8239999999999554</v>
      </c>
      <c r="I129" s="234"/>
      <c r="J129" s="268">
        <f>IF(ISERROR((C129-D129)/N129-1),IF($B$2="FR","ns","n.m."),IF((C129-D129)/N129-1&gt;100%,"x "&amp;(ROUND((C129-D129)/N129,1)),IF((C129-D129)/N129-1&lt;-100%,IF($B$2="FR","ns","n.m."),(C129-D129)/N129-1)))</f>
        <v>-1.0127835051546352E-2</v>
      </c>
      <c r="K129" s="267">
        <f>IFERROR(($C:$C-$D:$D-$N:$N),"N/A")</f>
        <v>-9.8239999999999554</v>
      </c>
      <c r="L129" s="234"/>
      <c r="M129" s="468">
        <v>18</v>
      </c>
      <c r="N129" s="469">
        <v>970</v>
      </c>
      <c r="O129" s="469">
        <v>972</v>
      </c>
      <c r="P129" s="469">
        <v>1009</v>
      </c>
      <c r="Q129" s="469">
        <v>929</v>
      </c>
      <c r="S129" s="170"/>
      <c r="T129" s="227"/>
      <c r="U129" s="170"/>
    </row>
    <row r="130" spans="1:21">
      <c r="A130" s="106" t="s">
        <v>180</v>
      </c>
      <c r="B130" s="41" t="s">
        <v>58</v>
      </c>
      <c r="C130" s="145">
        <v>0</v>
      </c>
      <c r="D130" s="145">
        <v>0</v>
      </c>
      <c r="E130" s="145">
        <f t="shared" si="31"/>
        <v>0</v>
      </c>
      <c r="G130" s="269" t="str">
        <f t="shared" si="32"/>
        <v>n.m.</v>
      </c>
      <c r="H130" s="270"/>
      <c r="I130" s="104"/>
      <c r="J130" s="269"/>
      <c r="K130" s="270"/>
      <c r="L130" s="104"/>
      <c r="M130" s="217"/>
      <c r="N130" s="166"/>
      <c r="O130" s="166"/>
      <c r="P130" s="166"/>
      <c r="Q130" s="166"/>
      <c r="S130" s="171"/>
      <c r="T130" s="173"/>
      <c r="U130" s="170"/>
    </row>
    <row r="131" spans="1:21">
      <c r="A131" s="188" t="s">
        <v>181</v>
      </c>
      <c r="B131" s="29" t="s">
        <v>28</v>
      </c>
      <c r="C131" s="91">
        <v>-647.20100000000002</v>
      </c>
      <c r="D131" s="95">
        <v>0</v>
      </c>
      <c r="E131" s="91">
        <f>(C131-D131-D132)</f>
        <v>-647.20100000000002</v>
      </c>
      <c r="G131" s="209">
        <f t="shared" si="32"/>
        <v>8.1012461059191132E-3</v>
      </c>
      <c r="H131" s="210">
        <f>IFERROR(($C:$C-$N:$N),"N/A")</f>
        <v>-5.2010000000000218</v>
      </c>
      <c r="I131" s="84"/>
      <c r="J131" s="209">
        <f>IF(ISERROR(E131/N131-1),IF($B$2="FR","ns","n.m."),IF(E131/N131-1&gt;100%,"x "&amp;(ROUND(E131/N131,1)),IF(E131/N131-1&lt;-100%,IF(B2="FR","ns","n.m."),E131/N131-1)))</f>
        <v>8.1012461059191132E-3</v>
      </c>
      <c r="K131" s="210">
        <f>IFERROR(($E:$E-$N:$N),"N/A")</f>
        <v>-5.2010000000000218</v>
      </c>
      <c r="L131" s="84"/>
      <c r="M131" s="460">
        <v>18</v>
      </c>
      <c r="N131" s="461">
        <v>-642</v>
      </c>
      <c r="O131" s="461">
        <v>-637</v>
      </c>
      <c r="P131" s="461">
        <v>-619</v>
      </c>
      <c r="Q131" s="461">
        <v>-676</v>
      </c>
      <c r="S131" s="126"/>
      <c r="T131" s="224"/>
      <c r="U131" s="126"/>
    </row>
    <row r="132" spans="1:21">
      <c r="A132" s="182" t="s">
        <v>182</v>
      </c>
      <c r="B132" s="31" t="s">
        <v>30</v>
      </c>
      <c r="C132" s="95">
        <v>0</v>
      </c>
      <c r="D132" s="95">
        <v>0</v>
      </c>
      <c r="E132" s="95">
        <f t="shared" si="31"/>
        <v>0</v>
      </c>
      <c r="G132" s="211" t="str">
        <f t="shared" si="32"/>
        <v>n.m.</v>
      </c>
      <c r="H132" s="212"/>
      <c r="I132" s="21"/>
      <c r="J132" s="211"/>
      <c r="K132" s="212"/>
      <c r="L132" s="21"/>
      <c r="M132" s="217"/>
      <c r="N132" s="166"/>
      <c r="O132" s="166"/>
      <c r="P132" s="166"/>
      <c r="Q132" s="166"/>
      <c r="S132" s="225"/>
      <c r="T132" s="226"/>
      <c r="U132" s="225"/>
    </row>
    <row r="133" spans="1:21">
      <c r="A133" s="21" t="s">
        <v>183</v>
      </c>
      <c r="B133" s="28" t="s">
        <v>32</v>
      </c>
      <c r="C133" s="60">
        <v>312.97500000000002</v>
      </c>
      <c r="D133" s="228">
        <v>0</v>
      </c>
      <c r="E133" s="60">
        <f t="shared" si="31"/>
        <v>312.97500000000002</v>
      </c>
      <c r="G133" s="207">
        <f t="shared" si="32"/>
        <v>-4.288990825688066E-2</v>
      </c>
      <c r="H133" s="208">
        <f t="shared" ref="H133:H143" si="33">IFERROR(($C:$C-$N:$N),"N/A")</f>
        <v>-14.024999999999977</v>
      </c>
      <c r="I133" s="84"/>
      <c r="J133" s="207">
        <f t="shared" ref="J133:J143" si="34">IF(ISERROR((C133-D133)/N133-1),IF($B$2="FR","ns","n.m."),IF((C133-D133)/N133-1&gt;100%,"x "&amp;(ROUND((C133-D133)/N133,1)),IF((C133-D133)/N133-1&lt;-100%,IF($B$2="FR","ns","n.m."),(C133-D133)/N133-1)))</f>
        <v>-4.288990825688066E-2</v>
      </c>
      <c r="K133" s="208">
        <f t="shared" ref="K133:K143" si="35">IFERROR(($C:$C-$D:$D-$N:$N),"N/A")</f>
        <v>-14.024999999999977</v>
      </c>
      <c r="L133" s="84"/>
      <c r="M133" s="271">
        <v>18</v>
      </c>
      <c r="N133" s="60">
        <v>327</v>
      </c>
      <c r="O133" s="60">
        <v>330</v>
      </c>
      <c r="P133" s="60">
        <v>389</v>
      </c>
      <c r="Q133" s="60">
        <v>298</v>
      </c>
      <c r="S133" s="126"/>
      <c r="T133" s="224"/>
      <c r="U133" s="126"/>
    </row>
    <row r="134" spans="1:21">
      <c r="A134" s="21" t="s">
        <v>184</v>
      </c>
      <c r="B134" s="29" t="s">
        <v>34</v>
      </c>
      <c r="C134" s="97">
        <v>-77.668000000000006</v>
      </c>
      <c r="D134" s="64">
        <v>0</v>
      </c>
      <c r="E134" s="97">
        <f t="shared" si="31"/>
        <v>-77.668000000000006</v>
      </c>
      <c r="G134" s="209">
        <f t="shared" si="32"/>
        <v>-0.24594174757281551</v>
      </c>
      <c r="H134" s="210">
        <f t="shared" si="33"/>
        <v>25.331999999999994</v>
      </c>
      <c r="I134" s="84"/>
      <c r="J134" s="209">
        <f t="shared" si="34"/>
        <v>-0.24594174757281551</v>
      </c>
      <c r="K134" s="210">
        <f t="shared" si="35"/>
        <v>25.331999999999994</v>
      </c>
      <c r="L134" s="84"/>
      <c r="M134" s="272">
        <v>18</v>
      </c>
      <c r="N134" s="62">
        <v>-103</v>
      </c>
      <c r="O134" s="62">
        <v>-100</v>
      </c>
      <c r="P134" s="62">
        <v>-86</v>
      </c>
      <c r="Q134" s="62">
        <v>-130</v>
      </c>
      <c r="S134" s="126"/>
      <c r="T134" s="224"/>
      <c r="U134" s="126"/>
    </row>
    <row r="135" spans="1:21">
      <c r="A135" s="21" t="s">
        <v>185</v>
      </c>
      <c r="B135" s="29" t="s">
        <v>38</v>
      </c>
      <c r="C135" s="97">
        <v>0</v>
      </c>
      <c r="D135" s="64">
        <v>0</v>
      </c>
      <c r="E135" s="97">
        <f t="shared" si="31"/>
        <v>0</v>
      </c>
      <c r="G135" s="209" t="str">
        <f t="shared" si="32"/>
        <v>n.m.</v>
      </c>
      <c r="H135" s="210">
        <f t="shared" si="33"/>
        <v>0</v>
      </c>
      <c r="I135" s="84"/>
      <c r="J135" s="209" t="str">
        <f t="shared" si="34"/>
        <v>n.m.</v>
      </c>
      <c r="K135" s="210">
        <f t="shared" si="35"/>
        <v>0</v>
      </c>
      <c r="L135" s="84"/>
      <c r="M135" s="272">
        <v>18</v>
      </c>
      <c r="N135" s="62">
        <v>0</v>
      </c>
      <c r="O135" s="62">
        <v>0</v>
      </c>
      <c r="P135" s="62">
        <v>5</v>
      </c>
      <c r="Q135" s="62">
        <v>0</v>
      </c>
      <c r="S135" s="126"/>
      <c r="T135" s="224"/>
      <c r="U135" s="126"/>
    </row>
    <row r="136" spans="1:21">
      <c r="A136" s="21" t="s">
        <v>186</v>
      </c>
      <c r="B136" s="29" t="s">
        <v>40</v>
      </c>
      <c r="C136" s="97">
        <v>0.72799999999999998</v>
      </c>
      <c r="D136" s="64">
        <v>0</v>
      </c>
      <c r="E136" s="97">
        <f t="shared" si="31"/>
        <v>0.72799999999999998</v>
      </c>
      <c r="G136" s="209" t="str">
        <f t="shared" si="32"/>
        <v>n.m.</v>
      </c>
      <c r="H136" s="210">
        <f t="shared" si="33"/>
        <v>0.72799999999999998</v>
      </c>
      <c r="I136" s="84"/>
      <c r="J136" s="209" t="str">
        <f t="shared" si="34"/>
        <v>n.m.</v>
      </c>
      <c r="K136" s="210">
        <f t="shared" si="35"/>
        <v>0.72799999999999998</v>
      </c>
      <c r="L136" s="84"/>
      <c r="M136" s="272">
        <v>18</v>
      </c>
      <c r="N136" s="62">
        <v>0</v>
      </c>
      <c r="O136" s="62">
        <v>0</v>
      </c>
      <c r="P136" s="62">
        <v>5</v>
      </c>
      <c r="Q136" s="62">
        <v>-5</v>
      </c>
      <c r="S136" s="126"/>
      <c r="T136" s="224"/>
      <c r="U136" s="126"/>
    </row>
    <row r="137" spans="1:21">
      <c r="A137" s="21" t="s">
        <v>187</v>
      </c>
      <c r="B137" s="29" t="s">
        <v>42</v>
      </c>
      <c r="C137" s="97">
        <v>0</v>
      </c>
      <c r="D137" s="64">
        <v>0</v>
      </c>
      <c r="E137" s="97">
        <f t="shared" si="31"/>
        <v>0</v>
      </c>
      <c r="G137" s="209" t="str">
        <f t="shared" si="32"/>
        <v>n.m.</v>
      </c>
      <c r="H137" s="210">
        <f t="shared" si="33"/>
        <v>0</v>
      </c>
      <c r="I137" s="84"/>
      <c r="J137" s="209" t="str">
        <f t="shared" si="34"/>
        <v>n.m.</v>
      </c>
      <c r="K137" s="210">
        <f t="shared" si="35"/>
        <v>0</v>
      </c>
      <c r="L137" s="84"/>
      <c r="M137" s="272">
        <v>17</v>
      </c>
      <c r="N137" s="62">
        <v>0</v>
      </c>
      <c r="O137" s="62">
        <v>0</v>
      </c>
      <c r="P137" s="62">
        <v>0</v>
      </c>
      <c r="Q137" s="62">
        <v>0</v>
      </c>
      <c r="S137" s="126"/>
      <c r="T137" s="224"/>
      <c r="U137" s="126"/>
    </row>
    <row r="138" spans="1:21">
      <c r="A138" s="21" t="s">
        <v>188</v>
      </c>
      <c r="B138" s="28" t="s">
        <v>44</v>
      </c>
      <c r="C138" s="60">
        <v>236.035</v>
      </c>
      <c r="D138" s="228">
        <v>0</v>
      </c>
      <c r="E138" s="60">
        <f t="shared" si="31"/>
        <v>236.035</v>
      </c>
      <c r="G138" s="207">
        <f t="shared" si="32"/>
        <v>4.9044444444444446E-2</v>
      </c>
      <c r="H138" s="208">
        <f t="shared" si="33"/>
        <v>11.034999999999997</v>
      </c>
      <c r="I138" s="84"/>
      <c r="J138" s="207">
        <f t="shared" si="34"/>
        <v>4.9044444444444446E-2</v>
      </c>
      <c r="K138" s="208">
        <f t="shared" si="35"/>
        <v>11.034999999999997</v>
      </c>
      <c r="L138" s="84"/>
      <c r="M138" s="271">
        <v>18</v>
      </c>
      <c r="N138" s="60">
        <v>225</v>
      </c>
      <c r="O138" s="60">
        <v>235</v>
      </c>
      <c r="P138" s="60">
        <v>289</v>
      </c>
      <c r="Q138" s="60">
        <v>164</v>
      </c>
      <c r="S138" s="126"/>
      <c r="T138" s="224"/>
      <c r="U138" s="126"/>
    </row>
    <row r="139" spans="1:21">
      <c r="A139" s="21" t="s">
        <v>189</v>
      </c>
      <c r="B139" s="29" t="s">
        <v>46</v>
      </c>
      <c r="C139" s="97">
        <v>-44.034999999999997</v>
      </c>
      <c r="D139" s="64">
        <v>0</v>
      </c>
      <c r="E139" s="97">
        <f t="shared" si="31"/>
        <v>-44.034999999999997</v>
      </c>
      <c r="G139" s="209">
        <f t="shared" si="32"/>
        <v>-0.30103174603174609</v>
      </c>
      <c r="H139" s="210">
        <f t="shared" si="33"/>
        <v>18.965000000000003</v>
      </c>
      <c r="I139" s="84"/>
      <c r="J139" s="209">
        <f t="shared" si="34"/>
        <v>-0.30103174603174609</v>
      </c>
      <c r="K139" s="210">
        <f t="shared" si="35"/>
        <v>18.965000000000003</v>
      </c>
      <c r="L139" s="84"/>
      <c r="M139" s="272">
        <v>18</v>
      </c>
      <c r="N139" s="62">
        <v>-63</v>
      </c>
      <c r="O139" s="62">
        <v>-59</v>
      </c>
      <c r="P139" s="62">
        <v>-42</v>
      </c>
      <c r="Q139" s="62">
        <v>-112</v>
      </c>
      <c r="S139" s="126"/>
      <c r="T139" s="224"/>
      <c r="U139" s="126"/>
    </row>
    <row r="140" spans="1:21">
      <c r="A140" s="21" t="s">
        <v>190</v>
      </c>
      <c r="B140" s="29" t="s">
        <v>48</v>
      </c>
      <c r="C140" s="97">
        <v>0</v>
      </c>
      <c r="D140" s="64">
        <v>0</v>
      </c>
      <c r="E140" s="97">
        <f t="shared" si="31"/>
        <v>0</v>
      </c>
      <c r="G140" s="209" t="str">
        <f t="shared" si="32"/>
        <v>n.m.</v>
      </c>
      <c r="H140" s="210">
        <f t="shared" si="33"/>
        <v>0</v>
      </c>
      <c r="I140" s="84"/>
      <c r="J140" s="209" t="str">
        <f t="shared" si="34"/>
        <v>n.m.</v>
      </c>
      <c r="K140" s="210">
        <f t="shared" si="35"/>
        <v>0</v>
      </c>
      <c r="L140" s="84"/>
      <c r="M140" s="272">
        <v>17</v>
      </c>
      <c r="N140" s="62">
        <v>0</v>
      </c>
      <c r="O140" s="62">
        <v>0</v>
      </c>
      <c r="P140" s="62">
        <v>0</v>
      </c>
      <c r="Q140" s="62">
        <v>0</v>
      </c>
      <c r="S140" s="126"/>
      <c r="T140" s="224"/>
      <c r="U140" s="126"/>
    </row>
    <row r="141" spans="1:21">
      <c r="A141" s="21" t="s">
        <v>191</v>
      </c>
      <c r="B141" s="28" t="s">
        <v>50</v>
      </c>
      <c r="C141" s="60">
        <v>192</v>
      </c>
      <c r="D141" s="228">
        <v>0</v>
      </c>
      <c r="E141" s="60">
        <f t="shared" si="31"/>
        <v>192</v>
      </c>
      <c r="G141" s="207">
        <f t="shared" si="32"/>
        <v>0.17791411042944794</v>
      </c>
      <c r="H141" s="208">
        <f t="shared" si="33"/>
        <v>29</v>
      </c>
      <c r="I141" s="84"/>
      <c r="J141" s="207">
        <f t="shared" si="34"/>
        <v>0.17791411042944794</v>
      </c>
      <c r="K141" s="208">
        <f t="shared" si="35"/>
        <v>29</v>
      </c>
      <c r="L141" s="84"/>
      <c r="M141" s="271">
        <v>18</v>
      </c>
      <c r="N141" s="60">
        <v>163</v>
      </c>
      <c r="O141" s="60">
        <v>164</v>
      </c>
      <c r="P141" s="60">
        <v>222</v>
      </c>
      <c r="Q141" s="60">
        <v>122</v>
      </c>
      <c r="S141" s="126"/>
      <c r="T141" s="224"/>
      <c r="U141" s="126"/>
    </row>
    <row r="142" spans="1:21">
      <c r="A142" s="21" t="s">
        <v>192</v>
      </c>
      <c r="B142" s="29" t="s">
        <v>52</v>
      </c>
      <c r="C142" s="97">
        <v>-8.625</v>
      </c>
      <c r="D142" s="64">
        <v>0</v>
      </c>
      <c r="E142" s="97">
        <f t="shared" si="31"/>
        <v>-8.625</v>
      </c>
      <c r="G142" s="209">
        <f t="shared" si="32"/>
        <v>7.8125E-2</v>
      </c>
      <c r="H142" s="210">
        <f t="shared" si="33"/>
        <v>-0.625</v>
      </c>
      <c r="I142" s="84"/>
      <c r="J142" s="209">
        <f t="shared" si="34"/>
        <v>7.8125E-2</v>
      </c>
      <c r="K142" s="210">
        <f t="shared" si="35"/>
        <v>-0.625</v>
      </c>
      <c r="L142" s="84"/>
      <c r="M142" s="272">
        <v>18</v>
      </c>
      <c r="N142" s="62">
        <v>-8</v>
      </c>
      <c r="O142" s="62">
        <v>-8</v>
      </c>
      <c r="P142" s="62">
        <v>-6</v>
      </c>
      <c r="Q142" s="62">
        <v>-11</v>
      </c>
      <c r="S142" s="126"/>
      <c r="T142" s="224"/>
      <c r="U142" s="126"/>
    </row>
    <row r="143" spans="1:21">
      <c r="A143" s="21" t="s">
        <v>193</v>
      </c>
      <c r="B143" s="36" t="s">
        <v>54</v>
      </c>
      <c r="C143" s="61">
        <v>183.375</v>
      </c>
      <c r="D143" s="230">
        <v>0</v>
      </c>
      <c r="E143" s="61">
        <f t="shared" si="31"/>
        <v>183.375</v>
      </c>
      <c r="G143" s="213">
        <f t="shared" si="32"/>
        <v>0.19074675324675328</v>
      </c>
      <c r="H143" s="214">
        <f t="shared" si="33"/>
        <v>29.375</v>
      </c>
      <c r="I143" s="84"/>
      <c r="J143" s="213">
        <f t="shared" si="34"/>
        <v>0.19074675324675328</v>
      </c>
      <c r="K143" s="214">
        <f t="shared" si="35"/>
        <v>29.375</v>
      </c>
      <c r="L143" s="84"/>
      <c r="M143" s="273">
        <v>18</v>
      </c>
      <c r="N143" s="61">
        <v>154</v>
      </c>
      <c r="O143" s="61">
        <v>157</v>
      </c>
      <c r="P143" s="61">
        <v>212</v>
      </c>
      <c r="Q143" s="61">
        <v>112</v>
      </c>
      <c r="S143" s="126"/>
      <c r="T143" s="224"/>
      <c r="U143" s="126"/>
    </row>
    <row r="144" spans="1:21">
      <c r="A144" s="21"/>
      <c r="B144" s="108"/>
      <c r="C144" s="109"/>
      <c r="D144" s="109"/>
      <c r="E144" s="109"/>
      <c r="G144" s="196"/>
      <c r="H144" s="84"/>
      <c r="I144" s="84"/>
      <c r="J144" s="196"/>
      <c r="K144" s="84"/>
      <c r="L144" s="84"/>
      <c r="M144" s="470"/>
      <c r="N144" s="470"/>
      <c r="O144" s="470"/>
      <c r="P144" s="470"/>
      <c r="Q144" s="470"/>
      <c r="S144" s="126"/>
      <c r="T144" s="126"/>
      <c r="U144" s="126"/>
    </row>
    <row r="145" spans="1:21">
      <c r="A145" s="21"/>
      <c r="C145" s="84"/>
      <c r="D145" s="21"/>
      <c r="E145" s="84"/>
      <c r="G145" s="196"/>
      <c r="H145" s="84"/>
      <c r="I145" s="84"/>
      <c r="J145" s="196"/>
      <c r="K145" s="84"/>
      <c r="L145" s="84"/>
      <c r="M145" s="1"/>
      <c r="N145" s="1"/>
      <c r="O145" s="1"/>
      <c r="P145" s="1"/>
      <c r="Q145" s="1"/>
      <c r="S145" s="126"/>
      <c r="T145" s="126"/>
      <c r="U145" s="126"/>
    </row>
    <row r="146" spans="1:21" ht="16.5" thickBot="1">
      <c r="A146" s="21"/>
      <c r="B146" s="24" t="s">
        <v>195</v>
      </c>
      <c r="C146" s="86"/>
      <c r="D146" s="239"/>
      <c r="E146" s="86"/>
      <c r="G146" s="197"/>
      <c r="H146" s="86"/>
      <c r="I146" s="86"/>
      <c r="J146" s="197"/>
      <c r="K146" s="86"/>
      <c r="L146" s="86"/>
      <c r="M146" s="10"/>
      <c r="N146" s="10"/>
      <c r="O146" s="10"/>
      <c r="P146" s="10"/>
      <c r="Q146" s="10"/>
      <c r="S146" s="126"/>
      <c r="T146" s="126"/>
      <c r="U146" s="126"/>
    </row>
    <row r="147" spans="1:21" ht="15.75">
      <c r="A147" s="21"/>
      <c r="B147" s="184"/>
      <c r="C147" s="234"/>
      <c r="D147" s="104"/>
      <c r="E147" s="234"/>
      <c r="G147" s="262"/>
      <c r="H147" s="234"/>
      <c r="I147" s="234"/>
      <c r="J147" s="262"/>
      <c r="K147" s="234"/>
      <c r="L147" s="234"/>
      <c r="M147" s="1"/>
      <c r="N147" s="1"/>
      <c r="O147" s="1"/>
      <c r="P147" s="1"/>
      <c r="Q147" s="1"/>
      <c r="S147" s="126"/>
      <c r="T147" s="126"/>
      <c r="U147" s="126"/>
    </row>
    <row r="148" spans="1:21">
      <c r="A148" s="21"/>
      <c r="B148" s="185"/>
      <c r="C148" s="185" t="str">
        <f>C$18</f>
        <v>Stated</v>
      </c>
      <c r="D148" s="198" t="str">
        <f>D$18</f>
        <v>Specific items</v>
      </c>
      <c r="E148" s="185" t="str">
        <f>E$18</f>
        <v>Underlying</v>
      </c>
      <c r="G148" s="258" t="str">
        <f>G$18</f>
        <v>Stated vs. MEAN</v>
      </c>
      <c r="H148" s="205"/>
      <c r="I148" s="84"/>
      <c r="J148" s="258" t="str">
        <f>J$18</f>
        <v>Underlying vs. MEAN</v>
      </c>
      <c r="K148" s="205"/>
      <c r="L148" s="84"/>
      <c r="M148" s="462"/>
      <c r="N148" s="463" t="str">
        <f>N$18</f>
        <v>MEAN</v>
      </c>
      <c r="O148" s="463" t="str">
        <f>O$18</f>
        <v>MEDIAN</v>
      </c>
      <c r="P148" s="463" t="str">
        <f>P$18</f>
        <v>MAX</v>
      </c>
      <c r="Q148" s="463" t="str">
        <f>Q$18</f>
        <v>MIN</v>
      </c>
      <c r="S148" s="126"/>
      <c r="T148" s="126"/>
      <c r="U148" s="126"/>
    </row>
    <row r="149" spans="1:21">
      <c r="A149" s="21"/>
      <c r="B149" s="25" t="str">
        <f>B$19</f>
        <v>€m</v>
      </c>
      <c r="C149" s="58" t="str">
        <f>C$19</f>
        <v>Q4-24</v>
      </c>
      <c r="D149" s="200" t="str">
        <f>D$19</f>
        <v>Q4-24</v>
      </c>
      <c r="E149" s="58" t="str">
        <f>E$19</f>
        <v>Q4-24</v>
      </c>
      <c r="G149" s="206" t="str">
        <f>G$19</f>
        <v>(%)</v>
      </c>
      <c r="H149" s="58" t="str">
        <f>H$19</f>
        <v>€m</v>
      </c>
      <c r="I149" s="84"/>
      <c r="J149" s="206" t="str">
        <f>J$19</f>
        <v>(%)</v>
      </c>
      <c r="K149" s="58" t="str">
        <f>K$19</f>
        <v>€m</v>
      </c>
      <c r="L149" s="84"/>
      <c r="M149" s="462" t="str">
        <f>M$19</f>
        <v>#</v>
      </c>
      <c r="N149" s="464" t="str">
        <f>N$19</f>
        <v>4T24</v>
      </c>
      <c r="O149" s="464" t="str">
        <f>O$19</f>
        <v>4T24</v>
      </c>
      <c r="P149" s="464" t="str">
        <f>P$19</f>
        <v>4T24</v>
      </c>
      <c r="Q149" s="464" t="str">
        <f>Q$19</f>
        <v>4T24</v>
      </c>
      <c r="S149" s="126"/>
      <c r="T149" s="126"/>
      <c r="U149" s="126"/>
    </row>
    <row r="150" spans="1:21">
      <c r="A150" s="21"/>
      <c r="B150" s="26"/>
      <c r="C150" s="84"/>
      <c r="D150" s="21"/>
      <c r="E150" s="84"/>
      <c r="G150" s="196"/>
      <c r="H150" s="84"/>
      <c r="I150" s="84"/>
      <c r="J150" s="196"/>
      <c r="K150" s="84"/>
      <c r="L150" s="84"/>
      <c r="M150" s="1"/>
      <c r="N150" s="1"/>
      <c r="O150" s="1"/>
      <c r="P150" s="1"/>
      <c r="Q150" s="1"/>
      <c r="S150" s="126"/>
      <c r="T150" s="126"/>
      <c r="U150" s="126"/>
    </row>
    <row r="151" spans="1:21">
      <c r="A151" s="21" t="s">
        <v>196</v>
      </c>
      <c r="B151" s="28" t="s">
        <v>26</v>
      </c>
      <c r="C151" s="88">
        <v>969.10560906443197</v>
      </c>
      <c r="D151" s="201">
        <v>0</v>
      </c>
      <c r="E151" s="60">
        <f t="shared" ref="E151:E164" si="36">(C151-D151)</f>
        <v>969.10560906443197</v>
      </c>
      <c r="G151" s="207">
        <f t="shared" ref="G151:G164" si="37">IF(ISERROR(C151/N151-1),IF($B$2="FR","ns","n.m."),IF(C151/N151-1&gt;100%,"x "&amp;(ROUND(C151/N151,1)),IF(C151/N151-1&lt;-100%,IF($B$2="FR","ns","n.m."),C151/N151-1)))</f>
        <v>-3.28287334686308E-2</v>
      </c>
      <c r="H151" s="208">
        <f>IFERROR(($C:$C-$N:$N),"N/A")</f>
        <v>-32.894390935568026</v>
      </c>
      <c r="I151" s="84"/>
      <c r="J151" s="207">
        <f t="shared" ref="J151:J164" si="38">IF(ISERROR((C151-D151)/N151-1),IF($B$2="FR","ns","n.m."),IF((C151-D151)/N151-1&gt;100%,"x "&amp;(ROUND((C151-D151)/N151,1)),IF((C151-D151)/N151-1&lt;-100%,IF($B$2="FR","ns","n.m."),(C151-D151)/N151-1)))</f>
        <v>-3.28287334686308E-2</v>
      </c>
      <c r="K151" s="208">
        <f>IFERROR(($C:$C-$D:$D-$N:$N),"N/A")</f>
        <v>-32.894390935568026</v>
      </c>
      <c r="L151" s="84"/>
      <c r="M151" s="271">
        <v>18</v>
      </c>
      <c r="N151" s="60">
        <v>1002</v>
      </c>
      <c r="O151" s="60">
        <v>997</v>
      </c>
      <c r="P151" s="60">
        <v>1101</v>
      </c>
      <c r="Q151" s="60">
        <v>949</v>
      </c>
      <c r="S151" s="223">
        <f t="shared" ref="S151:U152" si="39">C151-(C171+C191)</f>
        <v>0</v>
      </c>
      <c r="T151" s="224">
        <f t="shared" ref="T151:T164" si="40">C151</f>
        <v>969.10560906443197</v>
      </c>
      <c r="U151" s="223">
        <f>E151-(E171+E191)</f>
        <v>0</v>
      </c>
    </row>
    <row r="152" spans="1:21">
      <c r="A152" s="21" t="s">
        <v>197</v>
      </c>
      <c r="B152" s="29" t="s">
        <v>28</v>
      </c>
      <c r="C152" s="91">
        <v>-568.00913404999096</v>
      </c>
      <c r="D152" s="95">
        <v>0</v>
      </c>
      <c r="E152" s="91">
        <f>(C152-D152-D153)</f>
        <v>-568.00913404999096</v>
      </c>
      <c r="G152" s="209">
        <f t="shared" si="37"/>
        <v>-3.5638142529726746E-2</v>
      </c>
      <c r="H152" s="210">
        <f>IFERROR(($C:$C-$N:$N),"N/A")</f>
        <v>20.990865950009038</v>
      </c>
      <c r="I152" s="84"/>
      <c r="J152" s="209">
        <f>IF(ISERROR(E152/N152-1),IF($B$2="FR","ns","n.m."),IF(E152/N152-1&gt;100%,"x "&amp;(ROUND(E152/N152,1)),IF(E152/N152-1&lt;-100%,IF(B2="FR","ns","n.m."),E152/N152-1)))</f>
        <v>-3.5638142529726746E-2</v>
      </c>
      <c r="K152" s="210">
        <f>IFERROR(($E:$E-$N:$N),"N/A")</f>
        <v>20.990865950009038</v>
      </c>
      <c r="L152" s="84"/>
      <c r="M152" s="460">
        <v>18</v>
      </c>
      <c r="N152" s="461">
        <v>-589</v>
      </c>
      <c r="O152" s="461">
        <v>-590</v>
      </c>
      <c r="P152" s="461">
        <v>-489</v>
      </c>
      <c r="Q152" s="461">
        <v>-645</v>
      </c>
      <c r="S152" s="223">
        <f t="shared" si="39"/>
        <v>0</v>
      </c>
      <c r="T152" s="224">
        <f t="shared" si="40"/>
        <v>-568.00913404999096</v>
      </c>
      <c r="U152" s="223">
        <f t="shared" si="39"/>
        <v>0</v>
      </c>
    </row>
    <row r="153" spans="1:21">
      <c r="A153" s="182" t="s">
        <v>198</v>
      </c>
      <c r="B153" s="31" t="s">
        <v>30</v>
      </c>
      <c r="C153" s="95">
        <v>0</v>
      </c>
      <c r="D153" s="95">
        <v>0</v>
      </c>
      <c r="E153" s="95">
        <f t="shared" si="36"/>
        <v>0</v>
      </c>
      <c r="G153" s="211"/>
      <c r="H153" s="212"/>
      <c r="I153" s="21"/>
      <c r="J153" s="211"/>
      <c r="K153" s="212"/>
      <c r="L153" s="21"/>
      <c r="M153" s="217"/>
      <c r="N153" s="166"/>
      <c r="O153" s="166"/>
      <c r="P153" s="166"/>
      <c r="Q153" s="166"/>
      <c r="S153" s="225">
        <f>C153-(C173)</f>
        <v>0</v>
      </c>
      <c r="T153" s="226">
        <f t="shared" si="40"/>
        <v>0</v>
      </c>
      <c r="U153" s="225">
        <f>E153-(E173)</f>
        <v>0</v>
      </c>
    </row>
    <row r="154" spans="1:21">
      <c r="A154" s="21" t="s">
        <v>199</v>
      </c>
      <c r="B154" s="28" t="s">
        <v>32</v>
      </c>
      <c r="C154" s="60">
        <v>401.09647501444101</v>
      </c>
      <c r="D154" s="228">
        <v>0</v>
      </c>
      <c r="E154" s="60">
        <f t="shared" si="36"/>
        <v>401.09647501444101</v>
      </c>
      <c r="G154" s="207">
        <f t="shared" si="37"/>
        <v>-2.6464866469803394E-2</v>
      </c>
      <c r="H154" s="208">
        <f t="shared" ref="H154:H164" si="41">IFERROR(($C:$C-$N:$N),"N/A")</f>
        <v>-10.903524985558988</v>
      </c>
      <c r="I154" s="84"/>
      <c r="J154" s="207">
        <f t="shared" si="38"/>
        <v>-2.6464866469803394E-2</v>
      </c>
      <c r="K154" s="208">
        <f t="shared" ref="K154:K164" si="42">IFERROR(($C:$C-$D:$D-$N:$N),"N/A")</f>
        <v>-10.903524985558988</v>
      </c>
      <c r="L154" s="84"/>
      <c r="M154" s="271">
        <v>18</v>
      </c>
      <c r="N154" s="60">
        <v>412</v>
      </c>
      <c r="O154" s="60">
        <v>413</v>
      </c>
      <c r="P154" s="60">
        <v>484</v>
      </c>
      <c r="Q154" s="60">
        <v>325</v>
      </c>
      <c r="S154" s="223">
        <f t="shared" ref="S154:U164" si="43">C154-(C174+C193)</f>
        <v>-1.0231815394945443E-12</v>
      </c>
      <c r="T154" s="224">
        <f t="shared" si="40"/>
        <v>401.09647501444101</v>
      </c>
      <c r="U154" s="223">
        <f t="shared" si="43"/>
        <v>-1.0231815394945443E-12</v>
      </c>
    </row>
    <row r="155" spans="1:21">
      <c r="A155" s="21" t="s">
        <v>200</v>
      </c>
      <c r="B155" s="29" t="s">
        <v>34</v>
      </c>
      <c r="C155" s="97">
        <v>-99.7219904287318</v>
      </c>
      <c r="D155" s="64">
        <v>0</v>
      </c>
      <c r="E155" s="97">
        <f t="shared" si="36"/>
        <v>-99.7219904287318</v>
      </c>
      <c r="G155" s="209">
        <f t="shared" si="37"/>
        <v>-8.5119353864845815E-2</v>
      </c>
      <c r="H155" s="210">
        <f t="shared" si="41"/>
        <v>9.2780095712681998</v>
      </c>
      <c r="I155" s="84"/>
      <c r="J155" s="209">
        <f>IF(ISERROR((C155-D155)/N155-1),IF($B$2="FR","ns","n.m."),IF((C155-D155)/N155-1&gt;100%,"x "&amp;(ROUND((C155-D155)/N155,1)),IF((C155-D155)/N155-1&lt;-100%,IF($B$2="FR","ns","n.m."),(C155-D155)/N155-1)))</f>
        <v>-8.5119353864845815E-2</v>
      </c>
      <c r="K155" s="210">
        <f t="shared" si="42"/>
        <v>9.2780095712681998</v>
      </c>
      <c r="L155" s="84"/>
      <c r="M155" s="272">
        <v>18</v>
      </c>
      <c r="N155" s="62">
        <v>-109</v>
      </c>
      <c r="O155" s="62">
        <v>-106</v>
      </c>
      <c r="P155" s="62">
        <v>-82</v>
      </c>
      <c r="Q155" s="62">
        <v>-168</v>
      </c>
      <c r="S155" s="223">
        <f>C155-(C175+C194)</f>
        <v>-1.1368683772161603E-13</v>
      </c>
      <c r="T155" s="224">
        <f t="shared" si="40"/>
        <v>-99.7219904287318</v>
      </c>
      <c r="U155" s="223">
        <f t="shared" si="43"/>
        <v>-1.1368683772161603E-13</v>
      </c>
    </row>
    <row r="156" spans="1:21">
      <c r="A156" s="21" t="s">
        <v>201</v>
      </c>
      <c r="B156" s="29" t="s">
        <v>38</v>
      </c>
      <c r="C156" s="97">
        <v>0</v>
      </c>
      <c r="D156" s="64">
        <v>0</v>
      </c>
      <c r="E156" s="97">
        <f t="shared" si="36"/>
        <v>0</v>
      </c>
      <c r="G156" s="209">
        <f t="shared" si="37"/>
        <v>-1</v>
      </c>
      <c r="H156" s="210">
        <f t="shared" si="41"/>
        <v>-1</v>
      </c>
      <c r="I156" s="84"/>
      <c r="J156" s="209">
        <f t="shared" si="38"/>
        <v>-1</v>
      </c>
      <c r="K156" s="210">
        <f t="shared" si="42"/>
        <v>-1</v>
      </c>
      <c r="L156" s="84"/>
      <c r="M156" s="272">
        <v>17</v>
      </c>
      <c r="N156" s="62">
        <v>1</v>
      </c>
      <c r="O156" s="62">
        <v>0</v>
      </c>
      <c r="P156" s="62">
        <v>20</v>
      </c>
      <c r="Q156" s="62">
        <v>0</v>
      </c>
      <c r="S156" s="223">
        <f t="shared" si="43"/>
        <v>0</v>
      </c>
      <c r="T156" s="224">
        <f t="shared" si="40"/>
        <v>0</v>
      </c>
      <c r="U156" s="223">
        <f t="shared" si="43"/>
        <v>0</v>
      </c>
    </row>
    <row r="157" spans="1:21">
      <c r="A157" s="21" t="s">
        <v>202</v>
      </c>
      <c r="B157" s="29" t="s">
        <v>40</v>
      </c>
      <c r="C157" s="97">
        <v>0.17401495020930799</v>
      </c>
      <c r="D157" s="64">
        <v>0</v>
      </c>
      <c r="E157" s="97">
        <f t="shared" si="36"/>
        <v>0.17401495020930799</v>
      </c>
      <c r="G157" s="209" t="str">
        <f t="shared" si="37"/>
        <v>n.m.</v>
      </c>
      <c r="H157" s="210">
        <f t="shared" si="41"/>
        <v>0.17401495020930799</v>
      </c>
      <c r="I157" s="84"/>
      <c r="J157" s="209" t="str">
        <f t="shared" si="38"/>
        <v>n.m.</v>
      </c>
      <c r="K157" s="210">
        <f t="shared" si="42"/>
        <v>0.17401495020930799</v>
      </c>
      <c r="L157" s="84"/>
      <c r="M157" s="272">
        <v>17</v>
      </c>
      <c r="N157" s="62">
        <v>0</v>
      </c>
      <c r="O157" s="62">
        <v>0</v>
      </c>
      <c r="P157" s="62">
        <v>0</v>
      </c>
      <c r="Q157" s="62">
        <v>0</v>
      </c>
      <c r="S157" s="223">
        <f t="shared" si="43"/>
        <v>0</v>
      </c>
      <c r="T157" s="224">
        <f t="shared" si="40"/>
        <v>0.17401495020930799</v>
      </c>
      <c r="U157" s="223">
        <f t="shared" si="43"/>
        <v>0</v>
      </c>
    </row>
    <row r="158" spans="1:21">
      <c r="A158" s="21" t="s">
        <v>203</v>
      </c>
      <c r="B158" s="29" t="s">
        <v>42</v>
      </c>
      <c r="C158" s="97">
        <v>0</v>
      </c>
      <c r="D158" s="64">
        <v>0</v>
      </c>
      <c r="E158" s="97">
        <f t="shared" si="36"/>
        <v>0</v>
      </c>
      <c r="G158" s="209" t="str">
        <f t="shared" si="37"/>
        <v>n.m.</v>
      </c>
      <c r="H158" s="210">
        <f t="shared" si="41"/>
        <v>0</v>
      </c>
      <c r="I158" s="84"/>
      <c r="J158" s="209" t="str">
        <f t="shared" si="38"/>
        <v>n.m.</v>
      </c>
      <c r="K158" s="210">
        <f t="shared" si="42"/>
        <v>0</v>
      </c>
      <c r="L158" s="84"/>
      <c r="M158" s="272">
        <v>16</v>
      </c>
      <c r="N158" s="62">
        <v>0</v>
      </c>
      <c r="O158" s="62">
        <v>0</v>
      </c>
      <c r="P158" s="62">
        <v>0</v>
      </c>
      <c r="Q158" s="62">
        <v>0</v>
      </c>
      <c r="S158" s="223">
        <f t="shared" si="43"/>
        <v>0</v>
      </c>
      <c r="T158" s="224">
        <f t="shared" si="40"/>
        <v>0</v>
      </c>
      <c r="U158" s="223">
        <f t="shared" si="43"/>
        <v>0</v>
      </c>
    </row>
    <row r="159" spans="1:21">
      <c r="A159" s="21" t="s">
        <v>204</v>
      </c>
      <c r="B159" s="28" t="s">
        <v>44</v>
      </c>
      <c r="C159" s="60">
        <v>301.54849953591901</v>
      </c>
      <c r="D159" s="228">
        <v>0</v>
      </c>
      <c r="E159" s="60">
        <f t="shared" si="36"/>
        <v>301.54849953591901</v>
      </c>
      <c r="G159" s="207">
        <f t="shared" si="37"/>
        <v>-8.0641462634243322E-3</v>
      </c>
      <c r="H159" s="208">
        <f t="shared" si="41"/>
        <v>-2.4515004640809934</v>
      </c>
      <c r="I159" s="84"/>
      <c r="J159" s="207">
        <f t="shared" si="38"/>
        <v>-8.0641462634243322E-3</v>
      </c>
      <c r="K159" s="208">
        <f t="shared" si="42"/>
        <v>-2.4515004640809934</v>
      </c>
      <c r="L159" s="84"/>
      <c r="M159" s="271">
        <v>18</v>
      </c>
      <c r="N159" s="60">
        <v>304</v>
      </c>
      <c r="O159" s="60">
        <v>303</v>
      </c>
      <c r="P159" s="60">
        <v>393</v>
      </c>
      <c r="Q159" s="60">
        <v>183</v>
      </c>
      <c r="S159" s="223">
        <f t="shared" si="43"/>
        <v>0</v>
      </c>
      <c r="T159" s="224">
        <f t="shared" si="40"/>
        <v>301.54849953591901</v>
      </c>
      <c r="U159" s="223">
        <f t="shared" si="43"/>
        <v>0</v>
      </c>
    </row>
    <row r="160" spans="1:21">
      <c r="A160" s="21" t="s">
        <v>205</v>
      </c>
      <c r="B160" s="29" t="s">
        <v>46</v>
      </c>
      <c r="C160" s="97">
        <v>-100.560437284374</v>
      </c>
      <c r="D160" s="64">
        <v>0</v>
      </c>
      <c r="E160" s="97">
        <f t="shared" si="36"/>
        <v>-100.560437284374</v>
      </c>
      <c r="G160" s="209">
        <f t="shared" si="37"/>
        <v>0.14273224186788647</v>
      </c>
      <c r="H160" s="210">
        <f t="shared" si="41"/>
        <v>-12.560437284374004</v>
      </c>
      <c r="I160" s="84"/>
      <c r="J160" s="209">
        <f t="shared" si="38"/>
        <v>0.14273224186788647</v>
      </c>
      <c r="K160" s="210">
        <f t="shared" si="42"/>
        <v>-12.560437284374004</v>
      </c>
      <c r="L160" s="84"/>
      <c r="M160" s="272">
        <v>18</v>
      </c>
      <c r="N160" s="62">
        <v>-88</v>
      </c>
      <c r="O160" s="62">
        <v>-86</v>
      </c>
      <c r="P160" s="62">
        <v>-48</v>
      </c>
      <c r="Q160" s="62">
        <v>-117</v>
      </c>
      <c r="S160" s="223">
        <f t="shared" si="43"/>
        <v>0</v>
      </c>
      <c r="T160" s="224">
        <f t="shared" si="40"/>
        <v>-100.560437284374</v>
      </c>
      <c r="U160" s="223">
        <f t="shared" si="43"/>
        <v>0</v>
      </c>
    </row>
    <row r="161" spans="1:21">
      <c r="A161" s="21" t="s">
        <v>206</v>
      </c>
      <c r="B161" s="29" t="s">
        <v>48</v>
      </c>
      <c r="C161" s="97">
        <v>0</v>
      </c>
      <c r="D161" s="64">
        <v>0</v>
      </c>
      <c r="E161" s="97">
        <f t="shared" si="36"/>
        <v>0</v>
      </c>
      <c r="G161" s="209" t="str">
        <f t="shared" si="37"/>
        <v>n.m.</v>
      </c>
      <c r="H161" s="210">
        <f t="shared" si="41"/>
        <v>0</v>
      </c>
      <c r="I161" s="84"/>
      <c r="J161" s="209" t="str">
        <f t="shared" si="38"/>
        <v>n.m.</v>
      </c>
      <c r="K161" s="210">
        <f t="shared" si="42"/>
        <v>0</v>
      </c>
      <c r="L161" s="84"/>
      <c r="M161" s="272">
        <v>17</v>
      </c>
      <c r="N161" s="62">
        <v>0</v>
      </c>
      <c r="O161" s="62">
        <v>0</v>
      </c>
      <c r="P161" s="62">
        <v>5</v>
      </c>
      <c r="Q161" s="62">
        <v>-3</v>
      </c>
      <c r="S161" s="223">
        <f t="shared" si="43"/>
        <v>0</v>
      </c>
      <c r="T161" s="224">
        <f t="shared" si="40"/>
        <v>0</v>
      </c>
      <c r="U161" s="223">
        <f t="shared" si="43"/>
        <v>0</v>
      </c>
    </row>
    <row r="162" spans="1:21">
      <c r="A162" s="21" t="s">
        <v>207</v>
      </c>
      <c r="B162" s="28" t="s">
        <v>50</v>
      </c>
      <c r="C162" s="60">
        <v>200.98806225154499</v>
      </c>
      <c r="D162" s="228">
        <v>0</v>
      </c>
      <c r="E162" s="60">
        <f t="shared" si="36"/>
        <v>200.98806225154499</v>
      </c>
      <c r="G162" s="207">
        <f t="shared" si="37"/>
        <v>-6.9499711798402863E-2</v>
      </c>
      <c r="H162" s="208">
        <f t="shared" si="41"/>
        <v>-15.011937748455011</v>
      </c>
      <c r="I162" s="84"/>
      <c r="J162" s="207">
        <f t="shared" si="38"/>
        <v>-6.9499711798402863E-2</v>
      </c>
      <c r="K162" s="208">
        <f t="shared" si="42"/>
        <v>-15.011937748455011</v>
      </c>
      <c r="L162" s="84"/>
      <c r="M162" s="271">
        <v>18</v>
      </c>
      <c r="N162" s="60">
        <v>216</v>
      </c>
      <c r="O162" s="60">
        <v>206</v>
      </c>
      <c r="P162" s="60">
        <v>293</v>
      </c>
      <c r="Q162" s="60">
        <v>126</v>
      </c>
      <c r="S162" s="223">
        <f t="shared" si="43"/>
        <v>0</v>
      </c>
      <c r="T162" s="224">
        <f t="shared" si="40"/>
        <v>200.98806225154499</v>
      </c>
      <c r="U162" s="223">
        <f t="shared" si="43"/>
        <v>0</v>
      </c>
    </row>
    <row r="163" spans="1:21">
      <c r="A163" s="21" t="s">
        <v>208</v>
      </c>
      <c r="B163" s="29" t="s">
        <v>52</v>
      </c>
      <c r="C163" s="97">
        <v>-43.073127541010997</v>
      </c>
      <c r="D163" s="64">
        <v>0</v>
      </c>
      <c r="E163" s="97">
        <f t="shared" si="36"/>
        <v>-43.073127541010997</v>
      </c>
      <c r="G163" s="209">
        <f t="shared" si="37"/>
        <v>-0.21685222652707281</v>
      </c>
      <c r="H163" s="210">
        <f t="shared" si="41"/>
        <v>11.926872458989003</v>
      </c>
      <c r="I163" s="84"/>
      <c r="J163" s="209">
        <f t="shared" si="38"/>
        <v>-0.21685222652707281</v>
      </c>
      <c r="K163" s="210">
        <f t="shared" si="42"/>
        <v>11.926872458989003</v>
      </c>
      <c r="L163" s="84"/>
      <c r="M163" s="272">
        <v>18</v>
      </c>
      <c r="N163" s="62">
        <v>-55</v>
      </c>
      <c r="O163" s="62">
        <v>-48</v>
      </c>
      <c r="P163" s="62">
        <v>-30</v>
      </c>
      <c r="Q163" s="62">
        <v>-127</v>
      </c>
      <c r="S163" s="223">
        <f t="shared" si="43"/>
        <v>0</v>
      </c>
      <c r="T163" s="224">
        <f t="shared" si="40"/>
        <v>-43.073127541010997</v>
      </c>
      <c r="U163" s="223">
        <f t="shared" si="43"/>
        <v>0</v>
      </c>
    </row>
    <row r="164" spans="1:21">
      <c r="A164" s="21" t="s">
        <v>209</v>
      </c>
      <c r="B164" s="36" t="s">
        <v>54</v>
      </c>
      <c r="C164" s="61">
        <v>157.914934710534</v>
      </c>
      <c r="D164" s="230">
        <v>0</v>
      </c>
      <c r="E164" s="61">
        <f t="shared" si="36"/>
        <v>157.914934710534</v>
      </c>
      <c r="G164" s="213">
        <f t="shared" si="37"/>
        <v>-1.9161896207863349E-2</v>
      </c>
      <c r="H164" s="214">
        <f t="shared" si="41"/>
        <v>-3.0850652894660016</v>
      </c>
      <c r="I164" s="84"/>
      <c r="J164" s="213">
        <f t="shared" si="38"/>
        <v>-1.9161896207863349E-2</v>
      </c>
      <c r="K164" s="214">
        <f t="shared" si="42"/>
        <v>-3.0850652894660016</v>
      </c>
      <c r="L164" s="84"/>
      <c r="M164" s="273">
        <v>18</v>
      </c>
      <c r="N164" s="61">
        <v>161</v>
      </c>
      <c r="O164" s="61">
        <v>153</v>
      </c>
      <c r="P164" s="61">
        <v>229</v>
      </c>
      <c r="Q164" s="61">
        <v>96</v>
      </c>
      <c r="S164" s="223">
        <f t="shared" si="43"/>
        <v>5.9685589803848416E-13</v>
      </c>
      <c r="T164" s="224">
        <f t="shared" si="40"/>
        <v>157.914934710534</v>
      </c>
      <c r="U164" s="223">
        <f t="shared" si="43"/>
        <v>5.9685589803848416E-13</v>
      </c>
    </row>
    <row r="165" spans="1:21">
      <c r="A165" s="183" t="s">
        <v>402</v>
      </c>
      <c r="B165" s="183"/>
      <c r="C165" s="231"/>
      <c r="D165" s="232">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31"/>
      <c r="G165" s="259"/>
      <c r="H165" s="260"/>
      <c r="I165" s="260"/>
      <c r="J165" s="259"/>
      <c r="K165" s="260"/>
      <c r="L165" s="260"/>
      <c r="M165" s="231"/>
      <c r="N165" s="231"/>
      <c r="O165" s="231"/>
      <c r="P165" s="231"/>
      <c r="Q165" s="231"/>
      <c r="S165" s="126"/>
      <c r="T165" s="126"/>
      <c r="U165" s="126"/>
    </row>
    <row r="166" spans="1:21" ht="16.5" thickBot="1">
      <c r="A166" s="21"/>
      <c r="B166" s="98" t="s">
        <v>210</v>
      </c>
      <c r="C166" s="150"/>
      <c r="D166" s="240"/>
      <c r="E166" s="150"/>
      <c r="G166" s="261"/>
      <c r="H166" s="150"/>
      <c r="I166" s="150"/>
      <c r="J166" s="261"/>
      <c r="K166" s="150"/>
      <c r="L166" s="150"/>
      <c r="M166" s="471"/>
      <c r="N166" s="471"/>
      <c r="O166" s="471"/>
      <c r="P166" s="471"/>
      <c r="Q166" s="471"/>
      <c r="S166" s="126"/>
      <c r="T166" s="126"/>
      <c r="U166" s="126"/>
    </row>
    <row r="167" spans="1:21" ht="15.75">
      <c r="A167" s="21"/>
      <c r="B167" s="186"/>
      <c r="C167" s="241"/>
      <c r="D167" s="123"/>
      <c r="E167" s="241"/>
      <c r="G167" s="262"/>
      <c r="H167" s="241"/>
      <c r="I167" s="241"/>
      <c r="J167" s="262"/>
      <c r="K167" s="241"/>
      <c r="L167" s="241"/>
      <c r="M167" s="62"/>
      <c r="N167" s="62"/>
      <c r="O167" s="62"/>
      <c r="P167" s="62"/>
      <c r="Q167" s="62"/>
      <c r="S167" s="126"/>
      <c r="T167" s="126"/>
      <c r="U167" s="126"/>
    </row>
    <row r="168" spans="1:21">
      <c r="A168" s="21"/>
      <c r="B168" s="187"/>
      <c r="C168" s="187" t="str">
        <f>C$18</f>
        <v>Stated</v>
      </c>
      <c r="D168" s="235" t="str">
        <f>D$18</f>
        <v>Specific items</v>
      </c>
      <c r="E168" s="187" t="str">
        <f>E$18</f>
        <v>Underlying</v>
      </c>
      <c r="G168" s="263" t="str">
        <f>G$18</f>
        <v>Stated vs. MEAN</v>
      </c>
      <c r="H168" s="264"/>
      <c r="I168" s="84"/>
      <c r="J168" s="263" t="str">
        <f>J$18</f>
        <v>Underlying vs. MEAN</v>
      </c>
      <c r="K168" s="264"/>
      <c r="L168" s="84"/>
      <c r="M168" s="465"/>
      <c r="N168" s="466" t="str">
        <f>N$18</f>
        <v>MEAN</v>
      </c>
      <c r="O168" s="467" t="str">
        <f>O$18</f>
        <v>MEDIAN</v>
      </c>
      <c r="P168" s="467" t="str">
        <f>P$18</f>
        <v>MAX</v>
      </c>
      <c r="Q168" s="467" t="str">
        <f>Q$18</f>
        <v>MIN</v>
      </c>
      <c r="S168" s="126"/>
      <c r="T168" s="126"/>
      <c r="U168" s="126"/>
    </row>
    <row r="169" spans="1:21">
      <c r="A169" s="21"/>
      <c r="B169" s="100" t="str">
        <f>B$19</f>
        <v>€m</v>
      </c>
      <c r="C169" s="101" t="str">
        <f>C$19</f>
        <v>Q4-24</v>
      </c>
      <c r="D169" s="236" t="str">
        <f>D$19</f>
        <v>Q4-24</v>
      </c>
      <c r="E169" s="101" t="str">
        <f>E$19</f>
        <v>Q4-24</v>
      </c>
      <c r="G169" s="265" t="str">
        <f>G$19</f>
        <v>(%)</v>
      </c>
      <c r="H169" s="101" t="str">
        <f>H$19</f>
        <v>€m</v>
      </c>
      <c r="I169" s="84"/>
      <c r="J169" s="265" t="str">
        <f>J$19</f>
        <v>(%)</v>
      </c>
      <c r="K169" s="101" t="str">
        <f>K$19</f>
        <v>€m</v>
      </c>
      <c r="L169" s="84"/>
      <c r="M169" s="467" t="str">
        <f>M$19</f>
        <v>#</v>
      </c>
      <c r="N169" s="466" t="str">
        <f>N$19</f>
        <v>4T24</v>
      </c>
      <c r="O169" s="466" t="str">
        <f>O$19</f>
        <v>4T24</v>
      </c>
      <c r="P169" s="466" t="str">
        <f>P$19</f>
        <v>4T24</v>
      </c>
      <c r="Q169" s="466" t="str">
        <f>Q$19</f>
        <v>4T24</v>
      </c>
      <c r="S169" s="126"/>
      <c r="T169" s="126"/>
      <c r="U169" s="126"/>
    </row>
    <row r="170" spans="1:21">
      <c r="A170" s="21"/>
      <c r="B170" s="26"/>
      <c r="C170" s="97"/>
      <c r="D170" s="64"/>
      <c r="E170" s="97"/>
      <c r="G170" s="196"/>
      <c r="H170" s="84"/>
      <c r="I170" s="84"/>
      <c r="J170" s="196"/>
      <c r="K170" s="84"/>
      <c r="L170" s="84"/>
      <c r="M170" s="62"/>
      <c r="N170" s="62"/>
      <c r="O170" s="62"/>
      <c r="P170" s="62"/>
      <c r="Q170" s="62"/>
      <c r="S170" s="126"/>
      <c r="T170" s="126"/>
      <c r="U170" s="126"/>
    </row>
    <row r="171" spans="1:21">
      <c r="A171" s="21" t="s">
        <v>211</v>
      </c>
      <c r="B171" s="28" t="s">
        <v>26</v>
      </c>
      <c r="C171" s="88">
        <v>733.26700000000005</v>
      </c>
      <c r="D171" s="201">
        <v>0</v>
      </c>
      <c r="E171" s="74">
        <f t="shared" ref="E171:E184" si="44">(C171-D171)</f>
        <v>733.26700000000005</v>
      </c>
      <c r="G171" s="207">
        <f t="shared" ref="G171:G183" si="45">IF(ISERROR(C171/N171-1),IF($B$2="FR","ns","n.m."),IF(C171/N171-1&gt;100%,"x "&amp;(ROUND(C171/N171,1)),IF(C171/N171-1&lt;-100%,IF($B$2="FR","ns","n.m."),C171/N171-1)))</f>
        <v>-2.4910904255319055E-2</v>
      </c>
      <c r="H171" s="208">
        <f>IFERROR(($C:$C-$N:$N),"N/A")</f>
        <v>-18.732999999999947</v>
      </c>
      <c r="I171" s="84"/>
      <c r="J171" s="207">
        <f t="shared" ref="J171:J184" si="46">IF(ISERROR((C171-D171)/N171-1),IF($B$2="FR","ns","n.m."),IF((C171-D171)/N171-1&gt;100%,"x "&amp;(ROUND((C171-D171)/N171,1)),IF((C171-D171)/N171-1&lt;-100%,IF($B$2="FR","ns","n.m."),(C171-D171)/N171-1)))</f>
        <v>-2.4910904255319055E-2</v>
      </c>
      <c r="K171" s="208">
        <f>IFERROR(($C:$C-$D:$D-$N:$N),"N/A")</f>
        <v>-18.732999999999947</v>
      </c>
      <c r="L171" s="84"/>
      <c r="M171" s="271">
        <v>18</v>
      </c>
      <c r="N171" s="74">
        <v>752</v>
      </c>
      <c r="O171" s="74">
        <v>754</v>
      </c>
      <c r="P171" s="74">
        <v>776</v>
      </c>
      <c r="Q171" s="74">
        <v>720</v>
      </c>
      <c r="S171" s="126"/>
      <c r="T171" s="126"/>
      <c r="U171" s="126"/>
    </row>
    <row r="172" spans="1:21">
      <c r="A172" s="21" t="s">
        <v>212</v>
      </c>
      <c r="B172" s="29" t="s">
        <v>28</v>
      </c>
      <c r="C172" s="91">
        <v>-441.73399999999998</v>
      </c>
      <c r="D172" s="95">
        <v>0</v>
      </c>
      <c r="E172" s="91">
        <f>(C172-D172-D173)</f>
        <v>-441.73399999999998</v>
      </c>
      <c r="G172" s="207">
        <f t="shared" si="45"/>
        <v>-3.9708695652173942E-2</v>
      </c>
      <c r="H172" s="210">
        <f>IFERROR(($C:$C-$N:$N),"N/A")</f>
        <v>18.26600000000002</v>
      </c>
      <c r="I172" s="84"/>
      <c r="J172" s="209">
        <f>IF(ISERROR(E172/N172-1),IF($B$2="FR","ns","n.m."),IF(E172/N172-1&gt;100%,"x "&amp;(ROUND(E172/N172,1)),IF(E172/N172-1&lt;-100%,IF(B2="FR","ns","n.m."),E172/N172-1)))</f>
        <v>-3.9708695652173942E-2</v>
      </c>
      <c r="K172" s="210">
        <f>IFERROR(($E:$E-$N:$N),"N/A")</f>
        <v>18.26600000000002</v>
      </c>
      <c r="L172" s="84"/>
      <c r="M172" s="460">
        <v>18</v>
      </c>
      <c r="N172" s="461">
        <v>-460</v>
      </c>
      <c r="O172" s="461">
        <v>-460</v>
      </c>
      <c r="P172" s="461">
        <v>-381</v>
      </c>
      <c r="Q172" s="461">
        <v>-514</v>
      </c>
      <c r="S172" s="126"/>
      <c r="T172" s="224"/>
      <c r="U172" s="126"/>
    </row>
    <row r="173" spans="1:21">
      <c r="A173" s="182" t="s">
        <v>213</v>
      </c>
      <c r="B173" s="31" t="s">
        <v>30</v>
      </c>
      <c r="C173" s="95">
        <v>0</v>
      </c>
      <c r="D173" s="95">
        <v>0</v>
      </c>
      <c r="E173" s="95">
        <f t="shared" si="44"/>
        <v>0</v>
      </c>
      <c r="G173" s="211" t="str">
        <f t="shared" si="45"/>
        <v>n.m.</v>
      </c>
      <c r="H173" s="212"/>
      <c r="I173" s="21"/>
      <c r="J173" s="211"/>
      <c r="K173" s="212"/>
      <c r="L173" s="21"/>
      <c r="M173" s="217"/>
      <c r="N173" s="166"/>
      <c r="O173" s="166"/>
      <c r="P173" s="166"/>
      <c r="Q173" s="166"/>
      <c r="S173" s="225"/>
      <c r="T173" s="226"/>
      <c r="U173" s="225"/>
    </row>
    <row r="174" spans="1:21">
      <c r="A174" s="21" t="s">
        <v>214</v>
      </c>
      <c r="B174" s="28" t="s">
        <v>32</v>
      </c>
      <c r="C174" s="74">
        <v>291.53300000000002</v>
      </c>
      <c r="D174" s="237">
        <v>0</v>
      </c>
      <c r="E174" s="74">
        <f t="shared" si="44"/>
        <v>291.53300000000002</v>
      </c>
      <c r="G174" s="207">
        <f t="shared" si="45"/>
        <v>-1.5993150684930901E-3</v>
      </c>
      <c r="H174" s="208">
        <f t="shared" ref="H174:H184" si="47">IFERROR(($C:$C-$N:$N),"N/A")</f>
        <v>-0.46699999999998454</v>
      </c>
      <c r="I174" s="84"/>
      <c r="J174" s="207">
        <f t="shared" si="46"/>
        <v>-1.5993150684930901E-3</v>
      </c>
      <c r="K174" s="208">
        <f t="shared" ref="K174:K184" si="48">IFERROR(($C:$C-$D:$D-$N:$N),"N/A")</f>
        <v>-0.46699999999998454</v>
      </c>
      <c r="L174" s="84"/>
      <c r="M174" s="271">
        <v>18</v>
      </c>
      <c r="N174" s="74">
        <v>292</v>
      </c>
      <c r="O174" s="74">
        <v>288</v>
      </c>
      <c r="P174" s="74">
        <v>359</v>
      </c>
      <c r="Q174" s="74">
        <v>220</v>
      </c>
      <c r="S174" s="126"/>
      <c r="T174" s="126"/>
      <c r="U174" s="126"/>
    </row>
    <row r="175" spans="1:21">
      <c r="A175" s="21" t="s">
        <v>215</v>
      </c>
      <c r="B175" s="29" t="s">
        <v>34</v>
      </c>
      <c r="C175" s="72">
        <v>-75.608999999999995</v>
      </c>
      <c r="D175" s="229">
        <v>0</v>
      </c>
      <c r="E175" s="72">
        <f t="shared" si="44"/>
        <v>-75.608999999999995</v>
      </c>
      <c r="G175" s="209">
        <f t="shared" si="45"/>
        <v>-4.2924050632911492E-2</v>
      </c>
      <c r="H175" s="210">
        <f t="shared" si="47"/>
        <v>3.3910000000000053</v>
      </c>
      <c r="I175" s="84"/>
      <c r="J175" s="209">
        <f t="shared" si="46"/>
        <v>-4.2924050632911492E-2</v>
      </c>
      <c r="K175" s="210">
        <f t="shared" si="48"/>
        <v>3.3910000000000053</v>
      </c>
      <c r="L175" s="84"/>
      <c r="M175" s="272">
        <v>18</v>
      </c>
      <c r="N175" s="72">
        <v>-79</v>
      </c>
      <c r="O175" s="72">
        <v>-80</v>
      </c>
      <c r="P175" s="72">
        <v>-53</v>
      </c>
      <c r="Q175" s="72">
        <v>-107</v>
      </c>
      <c r="S175" s="126"/>
      <c r="T175" s="126"/>
      <c r="U175" s="126"/>
    </row>
    <row r="176" spans="1:21">
      <c r="A176" s="21" t="s">
        <v>216</v>
      </c>
      <c r="B176" s="29" t="s">
        <v>38</v>
      </c>
      <c r="C176" s="72">
        <v>0</v>
      </c>
      <c r="D176" s="229">
        <v>0</v>
      </c>
      <c r="E176" s="72">
        <f t="shared" si="44"/>
        <v>0</v>
      </c>
      <c r="G176" s="209">
        <f t="shared" si="45"/>
        <v>-1</v>
      </c>
      <c r="H176" s="210">
        <f t="shared" si="47"/>
        <v>-1</v>
      </c>
      <c r="I176" s="84"/>
      <c r="J176" s="209">
        <f t="shared" si="46"/>
        <v>-1</v>
      </c>
      <c r="K176" s="210">
        <f t="shared" si="48"/>
        <v>-1</v>
      </c>
      <c r="L176" s="84"/>
      <c r="M176" s="272">
        <v>17</v>
      </c>
      <c r="N176" s="72">
        <v>1</v>
      </c>
      <c r="O176" s="72">
        <v>0</v>
      </c>
      <c r="P176" s="72">
        <v>10</v>
      </c>
      <c r="Q176" s="72">
        <v>0</v>
      </c>
      <c r="S176" s="126"/>
      <c r="T176" s="126"/>
      <c r="U176" s="126"/>
    </row>
    <row r="177" spans="1:21">
      <c r="A177" s="21" t="s">
        <v>217</v>
      </c>
      <c r="B177" s="29" t="s">
        <v>40</v>
      </c>
      <c r="C177" s="72">
        <v>1.6E-2</v>
      </c>
      <c r="D177" s="229">
        <v>0</v>
      </c>
      <c r="E177" s="72">
        <f t="shared" si="44"/>
        <v>1.6E-2</v>
      </c>
      <c r="G177" s="209" t="str">
        <f t="shared" si="45"/>
        <v>n.m.</v>
      </c>
      <c r="H177" s="210">
        <f t="shared" si="47"/>
        <v>1.6E-2</v>
      </c>
      <c r="I177" s="84"/>
      <c r="J177" s="209" t="str">
        <f t="shared" si="46"/>
        <v>n.m.</v>
      </c>
      <c r="K177" s="210">
        <f t="shared" si="48"/>
        <v>1.6E-2</v>
      </c>
      <c r="L177" s="84"/>
      <c r="M177" s="272">
        <v>17</v>
      </c>
      <c r="N177" s="72">
        <v>0</v>
      </c>
      <c r="O177" s="72">
        <v>0</v>
      </c>
      <c r="P177" s="72">
        <v>0</v>
      </c>
      <c r="Q177" s="72">
        <v>0</v>
      </c>
      <c r="S177" s="126"/>
      <c r="T177" s="126"/>
      <c r="U177" s="126"/>
    </row>
    <row r="178" spans="1:21">
      <c r="A178" s="21" t="s">
        <v>218</v>
      </c>
      <c r="B178" s="29" t="s">
        <v>42</v>
      </c>
      <c r="C178" s="72">
        <v>0</v>
      </c>
      <c r="D178" s="229">
        <v>0</v>
      </c>
      <c r="E178" s="72">
        <f t="shared" si="44"/>
        <v>0</v>
      </c>
      <c r="G178" s="209" t="str">
        <f t="shared" si="45"/>
        <v>n.m.</v>
      </c>
      <c r="H178" s="210">
        <f t="shared" si="47"/>
        <v>0</v>
      </c>
      <c r="I178" s="84"/>
      <c r="J178" s="209" t="str">
        <f t="shared" si="46"/>
        <v>n.m.</v>
      </c>
      <c r="K178" s="210">
        <f t="shared" si="48"/>
        <v>0</v>
      </c>
      <c r="L178" s="84"/>
      <c r="M178" s="272">
        <v>16</v>
      </c>
      <c r="N178" s="72">
        <v>0</v>
      </c>
      <c r="O178" s="72">
        <v>0</v>
      </c>
      <c r="P178" s="72">
        <v>0</v>
      </c>
      <c r="Q178" s="72">
        <v>0</v>
      </c>
      <c r="S178" s="126"/>
      <c r="T178" s="126"/>
      <c r="U178" s="126"/>
    </row>
    <row r="179" spans="1:21">
      <c r="A179" s="21" t="s">
        <v>219</v>
      </c>
      <c r="B179" s="28" t="s">
        <v>44</v>
      </c>
      <c r="C179" s="74">
        <v>215.94</v>
      </c>
      <c r="D179" s="237">
        <v>0</v>
      </c>
      <c r="E179" s="74">
        <f t="shared" si="44"/>
        <v>215.94</v>
      </c>
      <c r="G179" s="207">
        <f t="shared" si="45"/>
        <v>9.0654205607476612E-3</v>
      </c>
      <c r="H179" s="208">
        <f t="shared" si="47"/>
        <v>1.9399999999999977</v>
      </c>
      <c r="I179" s="84"/>
      <c r="J179" s="207">
        <f t="shared" si="46"/>
        <v>9.0654205607476612E-3</v>
      </c>
      <c r="K179" s="208">
        <f t="shared" si="48"/>
        <v>1.9399999999999977</v>
      </c>
      <c r="L179" s="84"/>
      <c r="M179" s="271">
        <v>18</v>
      </c>
      <c r="N179" s="74">
        <v>214</v>
      </c>
      <c r="O179" s="74">
        <v>205</v>
      </c>
      <c r="P179" s="74">
        <v>283</v>
      </c>
      <c r="Q179" s="74">
        <v>120</v>
      </c>
      <c r="S179" s="126"/>
      <c r="T179" s="126"/>
      <c r="U179" s="126"/>
    </row>
    <row r="180" spans="1:21">
      <c r="A180" s="21" t="s">
        <v>220</v>
      </c>
      <c r="B180" s="29" t="s">
        <v>46</v>
      </c>
      <c r="C180" s="72">
        <v>-71.563999999999993</v>
      </c>
      <c r="D180" s="229">
        <v>0</v>
      </c>
      <c r="E180" s="72">
        <f t="shared" si="44"/>
        <v>-71.563999999999993</v>
      </c>
      <c r="G180" s="209">
        <f t="shared" si="45"/>
        <v>0.1731803278688524</v>
      </c>
      <c r="H180" s="210">
        <f t="shared" si="47"/>
        <v>-10.563999999999993</v>
      </c>
      <c r="I180" s="84"/>
      <c r="J180" s="209">
        <f t="shared" si="46"/>
        <v>0.1731803278688524</v>
      </c>
      <c r="K180" s="210">
        <f t="shared" si="48"/>
        <v>-10.563999999999993</v>
      </c>
      <c r="L180" s="84"/>
      <c r="M180" s="272">
        <v>17</v>
      </c>
      <c r="N180" s="72">
        <v>-61</v>
      </c>
      <c r="O180" s="72">
        <v>-62</v>
      </c>
      <c r="P180" s="72">
        <v>-18</v>
      </c>
      <c r="Q180" s="72">
        <v>-83</v>
      </c>
      <c r="S180" s="126"/>
      <c r="T180" s="126"/>
      <c r="U180" s="126"/>
    </row>
    <row r="181" spans="1:21">
      <c r="A181" s="21" t="s">
        <v>221</v>
      </c>
      <c r="B181" s="29" t="s">
        <v>48</v>
      </c>
      <c r="C181" s="72">
        <v>0</v>
      </c>
      <c r="D181" s="229">
        <v>0</v>
      </c>
      <c r="E181" s="72">
        <f t="shared" si="44"/>
        <v>0</v>
      </c>
      <c r="G181" s="209" t="str">
        <f t="shared" si="45"/>
        <v>n.m.</v>
      </c>
      <c r="H181" s="210">
        <f t="shared" si="47"/>
        <v>0</v>
      </c>
      <c r="I181" s="84"/>
      <c r="J181" s="209" t="str">
        <f t="shared" si="46"/>
        <v>n.m.</v>
      </c>
      <c r="K181" s="210">
        <f t="shared" si="48"/>
        <v>0</v>
      </c>
      <c r="L181" s="84"/>
      <c r="M181" s="272">
        <v>16</v>
      </c>
      <c r="N181" s="72">
        <v>0</v>
      </c>
      <c r="O181" s="72">
        <v>0</v>
      </c>
      <c r="P181" s="72">
        <v>0</v>
      </c>
      <c r="Q181" s="72">
        <v>0</v>
      </c>
      <c r="S181" s="126"/>
      <c r="T181" s="126"/>
      <c r="U181" s="126"/>
    </row>
    <row r="182" spans="1:21">
      <c r="A182" s="21" t="s">
        <v>222</v>
      </c>
      <c r="B182" s="28" t="s">
        <v>50</v>
      </c>
      <c r="C182" s="74">
        <v>144.376</v>
      </c>
      <c r="D182" s="237">
        <v>0</v>
      </c>
      <c r="E182" s="74">
        <f t="shared" si="44"/>
        <v>144.376</v>
      </c>
      <c r="G182" s="207">
        <f t="shared" si="45"/>
        <v>-6.249350649350649E-2</v>
      </c>
      <c r="H182" s="208">
        <f t="shared" si="47"/>
        <v>-9.6239999999999952</v>
      </c>
      <c r="I182" s="84"/>
      <c r="J182" s="207">
        <f t="shared" si="46"/>
        <v>-6.249350649350649E-2</v>
      </c>
      <c r="K182" s="208">
        <f t="shared" si="48"/>
        <v>-9.6239999999999952</v>
      </c>
      <c r="L182" s="84"/>
      <c r="M182" s="271">
        <v>17</v>
      </c>
      <c r="N182" s="74">
        <v>154</v>
      </c>
      <c r="O182" s="74">
        <v>153</v>
      </c>
      <c r="P182" s="74">
        <v>213</v>
      </c>
      <c r="Q182" s="74">
        <v>83</v>
      </c>
      <c r="S182" s="126"/>
      <c r="T182" s="126"/>
      <c r="U182" s="126"/>
    </row>
    <row r="183" spans="1:21">
      <c r="A183" s="21" t="s">
        <v>223</v>
      </c>
      <c r="B183" s="29" t="s">
        <v>52</v>
      </c>
      <c r="C183" s="72">
        <v>-32.725021676945502</v>
      </c>
      <c r="D183" s="229">
        <v>0</v>
      </c>
      <c r="E183" s="72">
        <f t="shared" si="44"/>
        <v>-32.725021676945502</v>
      </c>
      <c r="G183" s="209">
        <f t="shared" si="45"/>
        <v>-0.11553995467714862</v>
      </c>
      <c r="H183" s="210">
        <f t="shared" si="47"/>
        <v>4.2749783230544978</v>
      </c>
      <c r="I183" s="84"/>
      <c r="J183" s="209">
        <f t="shared" si="46"/>
        <v>-0.11553995467714862</v>
      </c>
      <c r="K183" s="210">
        <f t="shared" si="48"/>
        <v>4.2749783230544978</v>
      </c>
      <c r="L183" s="84"/>
      <c r="M183" s="272">
        <v>17</v>
      </c>
      <c r="N183" s="72">
        <v>-37</v>
      </c>
      <c r="O183" s="72">
        <v>-36</v>
      </c>
      <c r="P183" s="72">
        <v>-19</v>
      </c>
      <c r="Q183" s="72">
        <v>-48</v>
      </c>
      <c r="S183" s="126"/>
      <c r="T183" s="126"/>
      <c r="U183" s="126"/>
    </row>
    <row r="184" spans="1:21">
      <c r="A184" s="21" t="s">
        <v>224</v>
      </c>
      <c r="B184" s="36" t="s">
        <v>54</v>
      </c>
      <c r="C184" s="75">
        <v>111.65097832305401</v>
      </c>
      <c r="D184" s="238">
        <v>0</v>
      </c>
      <c r="E184" s="75">
        <f t="shared" si="44"/>
        <v>111.65097832305401</v>
      </c>
      <c r="G184" s="213">
        <f>IF(ISERROR(C184/N184-1),IF($B$2="FR","ns","n.m."),IF(C184/N184-1&gt;100%,"x "&amp;(ROUND(C184/N184,1)),IF(C184/N184-1&lt;-100%,IF($B$2="FR","ns","n.m."),C184/N184-1)))</f>
        <v>-5.3805268448694821E-2</v>
      </c>
      <c r="H184" s="214">
        <f t="shared" si="47"/>
        <v>-6.3490216769459948</v>
      </c>
      <c r="I184" s="84"/>
      <c r="J184" s="213">
        <f t="shared" si="46"/>
        <v>-5.3805268448694821E-2</v>
      </c>
      <c r="K184" s="214">
        <f t="shared" si="48"/>
        <v>-6.3490216769459948</v>
      </c>
      <c r="L184" s="84"/>
      <c r="M184" s="273">
        <v>17</v>
      </c>
      <c r="N184" s="75">
        <v>118</v>
      </c>
      <c r="O184" s="75">
        <v>113</v>
      </c>
      <c r="P184" s="75">
        <v>168</v>
      </c>
      <c r="Q184" s="75">
        <v>64</v>
      </c>
      <c r="S184" s="126"/>
      <c r="T184" s="126"/>
      <c r="U184" s="126"/>
    </row>
    <row r="185" spans="1:21">
      <c r="A185" s="21"/>
      <c r="C185" s="97"/>
      <c r="D185" s="64"/>
      <c r="E185" s="97"/>
      <c r="G185" s="196"/>
      <c r="H185" s="84"/>
      <c r="I185" s="84"/>
      <c r="J185" s="196"/>
      <c r="K185" s="84"/>
      <c r="L185" s="84"/>
      <c r="M185" s="62"/>
      <c r="N185" s="62"/>
      <c r="O185" s="62"/>
      <c r="P185" s="62"/>
      <c r="Q185" s="62"/>
      <c r="S185" s="126"/>
      <c r="T185" s="126"/>
      <c r="U185" s="126"/>
    </row>
    <row r="186" spans="1:21" ht="16.5" thickBot="1">
      <c r="A186" s="21"/>
      <c r="B186" s="98" t="s">
        <v>225</v>
      </c>
      <c r="C186" s="150"/>
      <c r="D186" s="240"/>
      <c r="E186" s="150"/>
      <c r="G186" s="261"/>
      <c r="H186" s="150"/>
      <c r="I186" s="150"/>
      <c r="J186" s="261"/>
      <c r="K186" s="150"/>
      <c r="L186" s="150"/>
      <c r="M186" s="471"/>
      <c r="N186" s="471"/>
      <c r="O186" s="471"/>
      <c r="P186" s="471"/>
      <c r="Q186" s="471"/>
      <c r="S186" s="126"/>
      <c r="T186" s="126"/>
      <c r="U186" s="126"/>
    </row>
    <row r="187" spans="1:21" ht="15.75">
      <c r="A187" s="21"/>
      <c r="B187" s="186"/>
      <c r="C187" s="241"/>
      <c r="D187" s="123"/>
      <c r="E187" s="241"/>
      <c r="G187" s="262"/>
      <c r="H187" s="241"/>
      <c r="I187" s="241"/>
      <c r="J187" s="262"/>
      <c r="K187" s="241"/>
      <c r="L187" s="241"/>
      <c r="M187" s="62"/>
      <c r="N187" s="62"/>
      <c r="O187" s="62"/>
      <c r="P187" s="62"/>
      <c r="Q187" s="62"/>
      <c r="S187" s="126"/>
      <c r="T187" s="126"/>
      <c r="U187" s="126"/>
    </row>
    <row r="188" spans="1:21">
      <c r="A188" s="21"/>
      <c r="B188" s="189"/>
      <c r="C188" s="101" t="str">
        <f>C$18</f>
        <v>Stated</v>
      </c>
      <c r="D188" s="242" t="str">
        <f>D$18</f>
        <v>Specific items</v>
      </c>
      <c r="E188" s="101" t="str">
        <f>E$18</f>
        <v>Underlying</v>
      </c>
      <c r="G188" s="263" t="str">
        <f>G$18</f>
        <v>Stated vs. MEAN</v>
      </c>
      <c r="H188" s="264"/>
      <c r="I188" s="84"/>
      <c r="J188" s="263" t="str">
        <f>J$18</f>
        <v>Underlying vs. MEAN</v>
      </c>
      <c r="K188" s="264"/>
      <c r="L188" s="84"/>
      <c r="M188" s="465"/>
      <c r="N188" s="466" t="str">
        <f>N$18</f>
        <v>MEAN</v>
      </c>
      <c r="O188" s="467" t="str">
        <f>O$18</f>
        <v>MEDIAN</v>
      </c>
      <c r="P188" s="467" t="str">
        <f>P$18</f>
        <v>MAX</v>
      </c>
      <c r="Q188" s="467" t="str">
        <f>Q$18</f>
        <v>MIN</v>
      </c>
      <c r="S188" s="126"/>
      <c r="T188" s="126"/>
      <c r="U188" s="126"/>
    </row>
    <row r="189" spans="1:21">
      <c r="A189" s="21"/>
      <c r="B189" s="100" t="str">
        <f>B$19</f>
        <v>€m</v>
      </c>
      <c r="C189" s="152" t="str">
        <f>C$19</f>
        <v>Q4-24</v>
      </c>
      <c r="D189" s="243" t="str">
        <f>D$19</f>
        <v>Q4-24</v>
      </c>
      <c r="E189" s="152" t="str">
        <f>E$19</f>
        <v>Q4-24</v>
      </c>
      <c r="G189" s="265" t="str">
        <f>G$19</f>
        <v>(%)</v>
      </c>
      <c r="H189" s="101" t="str">
        <f>H$19</f>
        <v>€m</v>
      </c>
      <c r="I189" s="84"/>
      <c r="J189" s="265" t="str">
        <f>J$19</f>
        <v>(%)</v>
      </c>
      <c r="K189" s="101" t="str">
        <f>K$19</f>
        <v>€m</v>
      </c>
      <c r="L189" s="84"/>
      <c r="M189" s="472" t="str">
        <f>M$19</f>
        <v>#</v>
      </c>
      <c r="N189" s="473" t="str">
        <f>N$19</f>
        <v>4T24</v>
      </c>
      <c r="O189" s="473" t="str">
        <f>O$19</f>
        <v>4T24</v>
      </c>
      <c r="P189" s="473" t="str">
        <f>P$19</f>
        <v>4T24</v>
      </c>
      <c r="Q189" s="473" t="str">
        <f>Q$19</f>
        <v>4T24</v>
      </c>
      <c r="S189" s="126"/>
      <c r="T189" s="126"/>
      <c r="U189" s="126"/>
    </row>
    <row r="190" spans="1:21">
      <c r="A190" s="21"/>
      <c r="B190" s="26"/>
      <c r="C190" s="97"/>
      <c r="D190" s="64"/>
      <c r="E190" s="97"/>
      <c r="G190" s="196"/>
      <c r="H190" s="84"/>
      <c r="I190" s="84"/>
      <c r="J190" s="196"/>
      <c r="K190" s="84"/>
      <c r="L190" s="84"/>
      <c r="M190" s="62"/>
      <c r="N190" s="62"/>
      <c r="O190" s="62"/>
      <c r="P190" s="62"/>
      <c r="Q190" s="62"/>
      <c r="S190" s="126"/>
      <c r="T190" s="126"/>
      <c r="U190" s="126"/>
    </row>
    <row r="191" spans="1:21">
      <c r="A191" s="21" t="s">
        <v>226</v>
      </c>
      <c r="B191" s="28" t="s">
        <v>26</v>
      </c>
      <c r="C191" s="88">
        <v>235.83860906443201</v>
      </c>
      <c r="D191" s="201">
        <v>0</v>
      </c>
      <c r="E191" s="74">
        <f t="shared" ref="E191:E203" si="49">(C191-D191)</f>
        <v>235.83860906443201</v>
      </c>
      <c r="G191" s="207">
        <f t="shared" ref="G191:G203" si="50">IF(ISERROR(C191/N191-1),IF($B$2="FR","ns","n.m."),IF(C191/N191-1&gt;100%,"x "&amp;(ROUND(C191/N191,1)),IF(C191/N191-1&lt;-100%,IF($B$2="FR","ns","n.m."),C191/N191-1)))</f>
        <v>-5.664556374227192E-2</v>
      </c>
      <c r="H191" s="208">
        <f t="shared" ref="H191:H203" si="51">IFERROR(($C:$C-$N:$N),"N/A")</f>
        <v>-14.161390935567994</v>
      </c>
      <c r="I191" s="84"/>
      <c r="J191" s="207">
        <f t="shared" ref="J191:J203" si="52">IF(ISERROR((C191-D191)/N191-1),IF($B$2="FR","ns","n.m."),IF((C191-D191)/N191-1&gt;100%,"x "&amp;(ROUND((C191-D191)/N191,1)),IF((C191-D191)/N191-1&lt;-100%,IF($B$2="FR","ns","n.m."),(C191-D191)/N191-1)))</f>
        <v>-5.664556374227192E-2</v>
      </c>
      <c r="K191" s="208">
        <f t="shared" ref="K191:K203" si="53">IFERROR(($C:$C-$D:$D-$N:$N),"N/A")</f>
        <v>-14.161390935567994</v>
      </c>
      <c r="L191" s="84"/>
      <c r="M191" s="271">
        <v>18</v>
      </c>
      <c r="N191" s="74">
        <v>250</v>
      </c>
      <c r="O191" s="74">
        <v>244</v>
      </c>
      <c r="P191" s="74">
        <v>339</v>
      </c>
      <c r="Q191" s="74">
        <v>210</v>
      </c>
      <c r="S191" s="126"/>
      <c r="T191" s="126"/>
      <c r="U191" s="126"/>
    </row>
    <row r="192" spans="1:21">
      <c r="A192" s="21" t="s">
        <v>227</v>
      </c>
      <c r="B192" s="29" t="s">
        <v>28</v>
      </c>
      <c r="C192" s="72">
        <v>-126.275134049991</v>
      </c>
      <c r="D192" s="229">
        <v>0</v>
      </c>
      <c r="E192" s="72">
        <f>(C192-D192)</f>
        <v>-126.275134049991</v>
      </c>
      <c r="G192" s="209">
        <f t="shared" si="50"/>
        <v>-2.1122991860534901E-2</v>
      </c>
      <c r="H192" s="210">
        <f t="shared" si="51"/>
        <v>2.7248659500090042</v>
      </c>
      <c r="I192" s="84"/>
      <c r="J192" s="209">
        <f>IF(ISERROR(E192/N192-1),IF($B$2="FR","ns","n.m."),IF(E192/N192-1&gt;100%,"x "&amp;(ROUND(E192/N192,1)),IF(E192/N192-1&lt;-100%,IF(B2="FR","ns","n.m."),E192/N192-1)))</f>
        <v>-2.1122991860534901E-2</v>
      </c>
      <c r="K192" s="210">
        <f>IFERROR(($E:$E-$N:$N),"N/A")</f>
        <v>2.7248659500090042</v>
      </c>
      <c r="L192" s="84"/>
      <c r="M192" s="272">
        <v>18</v>
      </c>
      <c r="N192" s="72">
        <v>-129</v>
      </c>
      <c r="O192" s="72">
        <v>-131</v>
      </c>
      <c r="P192" s="72">
        <v>-108</v>
      </c>
      <c r="Q192" s="72">
        <v>-140</v>
      </c>
      <c r="S192" s="126"/>
      <c r="T192" s="126"/>
      <c r="U192" s="126"/>
    </row>
    <row r="193" spans="1:21">
      <c r="A193" s="21" t="s">
        <v>228</v>
      </c>
      <c r="B193" s="28" t="s">
        <v>32</v>
      </c>
      <c r="C193" s="74">
        <v>109.56347501444201</v>
      </c>
      <c r="D193" s="237">
        <v>0</v>
      </c>
      <c r="E193" s="74">
        <f t="shared" si="49"/>
        <v>109.56347501444201</v>
      </c>
      <c r="G193" s="207">
        <f t="shared" si="50"/>
        <v>-8.697104154631663E-2</v>
      </c>
      <c r="H193" s="208">
        <f t="shared" si="51"/>
        <v>-10.436524985557995</v>
      </c>
      <c r="I193" s="84"/>
      <c r="J193" s="207">
        <f t="shared" si="52"/>
        <v>-8.697104154631663E-2</v>
      </c>
      <c r="K193" s="208">
        <f t="shared" si="53"/>
        <v>-10.436524985557995</v>
      </c>
      <c r="L193" s="84"/>
      <c r="M193" s="271">
        <v>18</v>
      </c>
      <c r="N193" s="74">
        <v>120</v>
      </c>
      <c r="O193" s="74">
        <v>116</v>
      </c>
      <c r="P193" s="74">
        <v>203</v>
      </c>
      <c r="Q193" s="74">
        <v>102</v>
      </c>
      <c r="S193" s="126"/>
      <c r="T193" s="126"/>
      <c r="U193" s="126"/>
    </row>
    <row r="194" spans="1:21">
      <c r="A194" s="21" t="s">
        <v>229</v>
      </c>
      <c r="B194" s="29" t="s">
        <v>34</v>
      </c>
      <c r="C194" s="72">
        <v>-24.112990428731699</v>
      </c>
      <c r="D194" s="229">
        <v>0</v>
      </c>
      <c r="E194" s="72">
        <f t="shared" si="49"/>
        <v>-24.112990428731699</v>
      </c>
      <c r="G194" s="209">
        <f t="shared" si="50"/>
        <v>-0.19623365237561008</v>
      </c>
      <c r="H194" s="210">
        <f t="shared" si="51"/>
        <v>5.887009571268301</v>
      </c>
      <c r="I194" s="84"/>
      <c r="J194" s="209">
        <f t="shared" si="52"/>
        <v>-0.19623365237561008</v>
      </c>
      <c r="K194" s="210">
        <f t="shared" si="53"/>
        <v>5.887009571268301</v>
      </c>
      <c r="L194" s="84"/>
      <c r="M194" s="272">
        <v>18</v>
      </c>
      <c r="N194" s="72">
        <v>-30</v>
      </c>
      <c r="O194" s="72">
        <v>-28</v>
      </c>
      <c r="P194" s="72">
        <v>-16</v>
      </c>
      <c r="Q194" s="72">
        <v>-60</v>
      </c>
      <c r="S194" s="126"/>
      <c r="T194" s="126"/>
      <c r="U194" s="126"/>
    </row>
    <row r="195" spans="1:21">
      <c r="A195" s="21" t="s">
        <v>230</v>
      </c>
      <c r="B195" s="29" t="s">
        <v>38</v>
      </c>
      <c r="C195" s="72">
        <v>0</v>
      </c>
      <c r="D195" s="229">
        <v>0</v>
      </c>
      <c r="E195" s="72">
        <f t="shared" si="49"/>
        <v>0</v>
      </c>
      <c r="G195" s="209">
        <f t="shared" si="50"/>
        <v>-1</v>
      </c>
      <c r="H195" s="210">
        <f t="shared" si="51"/>
        <v>-1</v>
      </c>
      <c r="I195" s="84"/>
      <c r="J195" s="209">
        <f t="shared" si="52"/>
        <v>-1</v>
      </c>
      <c r="K195" s="210">
        <f t="shared" si="53"/>
        <v>-1</v>
      </c>
      <c r="L195" s="84"/>
      <c r="M195" s="272">
        <v>17</v>
      </c>
      <c r="N195" s="72">
        <v>1</v>
      </c>
      <c r="O195" s="72">
        <v>0</v>
      </c>
      <c r="P195" s="72">
        <v>10</v>
      </c>
      <c r="Q195" s="72">
        <v>0</v>
      </c>
      <c r="S195" s="126"/>
      <c r="T195" s="126"/>
      <c r="U195" s="126"/>
    </row>
    <row r="196" spans="1:21">
      <c r="A196" s="21" t="s">
        <v>231</v>
      </c>
      <c r="B196" s="29" t="s">
        <v>40</v>
      </c>
      <c r="C196" s="72">
        <v>0.158014950209308</v>
      </c>
      <c r="D196" s="229">
        <v>0</v>
      </c>
      <c r="E196" s="72">
        <f t="shared" si="49"/>
        <v>0.158014950209308</v>
      </c>
      <c r="G196" s="209" t="str">
        <f t="shared" si="50"/>
        <v>n.m.</v>
      </c>
      <c r="H196" s="210">
        <f t="shared" si="51"/>
        <v>0.158014950209308</v>
      </c>
      <c r="I196" s="84"/>
      <c r="J196" s="209" t="str">
        <f t="shared" si="52"/>
        <v>n.m.</v>
      </c>
      <c r="K196" s="210">
        <f t="shared" si="53"/>
        <v>0.158014950209308</v>
      </c>
      <c r="L196" s="84"/>
      <c r="M196" s="272">
        <v>17</v>
      </c>
      <c r="N196" s="72">
        <v>0</v>
      </c>
      <c r="O196" s="72">
        <v>0</v>
      </c>
      <c r="P196" s="72">
        <v>0</v>
      </c>
      <c r="Q196" s="72">
        <v>0</v>
      </c>
      <c r="S196" s="126"/>
      <c r="T196" s="126"/>
      <c r="U196" s="126"/>
    </row>
    <row r="197" spans="1:21">
      <c r="A197" s="21" t="s">
        <v>232</v>
      </c>
      <c r="B197" s="29" t="s">
        <v>42</v>
      </c>
      <c r="C197" s="72">
        <v>0</v>
      </c>
      <c r="D197" s="229">
        <v>0</v>
      </c>
      <c r="E197" s="72">
        <f t="shared" si="49"/>
        <v>0</v>
      </c>
      <c r="G197" s="209" t="str">
        <f t="shared" si="50"/>
        <v>n.m.</v>
      </c>
      <c r="H197" s="210">
        <f t="shared" si="51"/>
        <v>0</v>
      </c>
      <c r="I197" s="84"/>
      <c r="J197" s="209" t="str">
        <f t="shared" si="52"/>
        <v>n.m.</v>
      </c>
      <c r="K197" s="210">
        <f t="shared" si="53"/>
        <v>0</v>
      </c>
      <c r="L197" s="84"/>
      <c r="M197" s="272">
        <v>16</v>
      </c>
      <c r="N197" s="72">
        <v>0</v>
      </c>
      <c r="O197" s="72">
        <v>0</v>
      </c>
      <c r="P197" s="72">
        <v>0</v>
      </c>
      <c r="Q197" s="72">
        <v>0</v>
      </c>
      <c r="S197" s="126"/>
      <c r="T197" s="126"/>
      <c r="U197" s="126"/>
    </row>
    <row r="198" spans="1:21">
      <c r="A198" s="21" t="s">
        <v>233</v>
      </c>
      <c r="B198" s="28" t="s">
        <v>44</v>
      </c>
      <c r="C198" s="74">
        <v>85.608499535919009</v>
      </c>
      <c r="D198" s="237">
        <v>0</v>
      </c>
      <c r="E198" s="74">
        <f t="shared" si="49"/>
        <v>85.608499535919009</v>
      </c>
      <c r="G198" s="207">
        <f t="shared" si="50"/>
        <v>-5.9247257847043877E-2</v>
      </c>
      <c r="H198" s="208">
        <f t="shared" si="51"/>
        <v>-5.3915004640809912</v>
      </c>
      <c r="I198" s="84"/>
      <c r="J198" s="207">
        <f t="shared" si="52"/>
        <v>-5.9247257847043877E-2</v>
      </c>
      <c r="K198" s="208">
        <f t="shared" si="53"/>
        <v>-5.3915004640809912</v>
      </c>
      <c r="L198" s="84"/>
      <c r="M198" s="271">
        <v>18</v>
      </c>
      <c r="N198" s="74">
        <v>91</v>
      </c>
      <c r="O198" s="74">
        <v>88</v>
      </c>
      <c r="P198" s="74">
        <v>152</v>
      </c>
      <c r="Q198" s="74">
        <v>63</v>
      </c>
      <c r="S198" s="126"/>
      <c r="T198" s="126"/>
      <c r="U198" s="126"/>
    </row>
    <row r="199" spans="1:21">
      <c r="A199" s="21" t="s">
        <v>234</v>
      </c>
      <c r="B199" s="29" t="s">
        <v>46</v>
      </c>
      <c r="C199" s="72">
        <v>-28.9964372843741</v>
      </c>
      <c r="D199" s="229">
        <v>0</v>
      </c>
      <c r="E199" s="72">
        <f t="shared" si="49"/>
        <v>-28.9964372843741</v>
      </c>
      <c r="G199" s="209">
        <f t="shared" si="50"/>
        <v>3.5587045870503653E-2</v>
      </c>
      <c r="H199" s="210">
        <f t="shared" si="51"/>
        <v>-0.99643728437409962</v>
      </c>
      <c r="I199" s="84"/>
      <c r="J199" s="209">
        <f t="shared" si="52"/>
        <v>3.5587045870503653E-2</v>
      </c>
      <c r="K199" s="210">
        <f t="shared" si="53"/>
        <v>-0.99643728437409962</v>
      </c>
      <c r="L199" s="84"/>
      <c r="M199" s="272">
        <v>17</v>
      </c>
      <c r="N199" s="72">
        <v>-28</v>
      </c>
      <c r="O199" s="72">
        <v>-29</v>
      </c>
      <c r="P199" s="72">
        <v>-17</v>
      </c>
      <c r="Q199" s="72">
        <v>-40</v>
      </c>
      <c r="S199" s="126"/>
      <c r="T199" s="126"/>
      <c r="U199" s="126"/>
    </row>
    <row r="200" spans="1:21">
      <c r="A200" s="21" t="s">
        <v>235</v>
      </c>
      <c r="B200" s="29" t="s">
        <v>48</v>
      </c>
      <c r="C200" s="72">
        <v>0</v>
      </c>
      <c r="D200" s="229">
        <v>0</v>
      </c>
      <c r="E200" s="72">
        <f t="shared" si="49"/>
        <v>0</v>
      </c>
      <c r="G200" s="209" t="str">
        <f t="shared" si="50"/>
        <v>n.m.</v>
      </c>
      <c r="H200" s="210">
        <f t="shared" si="51"/>
        <v>0</v>
      </c>
      <c r="I200" s="84"/>
      <c r="J200" s="209" t="str">
        <f t="shared" si="52"/>
        <v>n.m.</v>
      </c>
      <c r="K200" s="210">
        <f t="shared" si="53"/>
        <v>0</v>
      </c>
      <c r="L200" s="84"/>
      <c r="M200" s="272">
        <v>15</v>
      </c>
      <c r="N200" s="72">
        <v>0</v>
      </c>
      <c r="O200" s="72">
        <v>0</v>
      </c>
      <c r="P200" s="72">
        <v>5</v>
      </c>
      <c r="Q200" s="72">
        <v>-3</v>
      </c>
      <c r="S200" s="126"/>
      <c r="T200" s="126"/>
      <c r="U200" s="126"/>
    </row>
    <row r="201" spans="1:21">
      <c r="A201" s="21" t="s">
        <v>236</v>
      </c>
      <c r="B201" s="28" t="s">
        <v>50</v>
      </c>
      <c r="C201" s="74">
        <v>56.612062251544899</v>
      </c>
      <c r="D201" s="237">
        <v>0</v>
      </c>
      <c r="E201" s="74">
        <f t="shared" si="49"/>
        <v>56.612062251544899</v>
      </c>
      <c r="G201" s="207">
        <f t="shared" si="50"/>
        <v>-0.10139583727706514</v>
      </c>
      <c r="H201" s="208">
        <f t="shared" si="51"/>
        <v>-6.3879377484551014</v>
      </c>
      <c r="I201" s="84"/>
      <c r="J201" s="207">
        <f t="shared" si="52"/>
        <v>-0.10139583727706514</v>
      </c>
      <c r="K201" s="208">
        <f t="shared" si="53"/>
        <v>-6.3879377484551014</v>
      </c>
      <c r="L201" s="84"/>
      <c r="M201" s="271">
        <v>17</v>
      </c>
      <c r="N201" s="74">
        <v>63</v>
      </c>
      <c r="O201" s="74">
        <v>61</v>
      </c>
      <c r="P201" s="74">
        <v>128</v>
      </c>
      <c r="Q201" s="74">
        <v>24</v>
      </c>
      <c r="S201" s="126"/>
      <c r="T201" s="126"/>
      <c r="U201" s="126"/>
    </row>
    <row r="202" spans="1:21">
      <c r="A202" s="21" t="s">
        <v>237</v>
      </c>
      <c r="B202" s="29" t="s">
        <v>52</v>
      </c>
      <c r="C202" s="72">
        <v>-10.3481058640655</v>
      </c>
      <c r="D202" s="229">
        <v>0</v>
      </c>
      <c r="E202" s="72">
        <f t="shared" si="49"/>
        <v>-10.3481058640655</v>
      </c>
      <c r="G202" s="209">
        <f t="shared" si="50"/>
        <v>-0.45536284925971049</v>
      </c>
      <c r="H202" s="210">
        <f t="shared" si="51"/>
        <v>8.6518941359344996</v>
      </c>
      <c r="I202" s="84"/>
      <c r="J202" s="209">
        <f t="shared" si="52"/>
        <v>-0.45536284925971049</v>
      </c>
      <c r="K202" s="210">
        <f t="shared" si="53"/>
        <v>8.6518941359344996</v>
      </c>
      <c r="L202" s="84"/>
      <c r="M202" s="272">
        <v>17</v>
      </c>
      <c r="N202" s="72">
        <v>-19</v>
      </c>
      <c r="O202" s="72">
        <v>-13</v>
      </c>
      <c r="P202" s="72">
        <v>-6</v>
      </c>
      <c r="Q202" s="72">
        <v>-80</v>
      </c>
      <c r="S202" s="126"/>
      <c r="T202" s="126"/>
      <c r="U202" s="126"/>
    </row>
    <row r="203" spans="1:21">
      <c r="A203" s="21" t="s">
        <v>238</v>
      </c>
      <c r="B203" s="36" t="s">
        <v>54</v>
      </c>
      <c r="C203" s="75">
        <v>46.263956387479404</v>
      </c>
      <c r="D203" s="238">
        <v>0</v>
      </c>
      <c r="E203" s="75">
        <f t="shared" si="49"/>
        <v>46.263956387479404</v>
      </c>
      <c r="G203" s="213">
        <f t="shared" si="50"/>
        <v>2.8087919721764498E-2</v>
      </c>
      <c r="H203" s="214">
        <f t="shared" si="51"/>
        <v>1.2639563874794035</v>
      </c>
      <c r="I203" s="84"/>
      <c r="J203" s="213">
        <f t="shared" si="52"/>
        <v>2.8087919721764498E-2</v>
      </c>
      <c r="K203" s="214">
        <f t="shared" si="53"/>
        <v>1.2639563874794035</v>
      </c>
      <c r="L203" s="84"/>
      <c r="M203" s="273">
        <v>17</v>
      </c>
      <c r="N203" s="75">
        <v>45</v>
      </c>
      <c r="O203" s="75">
        <v>44</v>
      </c>
      <c r="P203" s="75">
        <v>62</v>
      </c>
      <c r="Q203" s="75">
        <v>17</v>
      </c>
      <c r="S203" s="126"/>
      <c r="T203" s="126"/>
      <c r="U203" s="126"/>
    </row>
    <row r="204" spans="1:21">
      <c r="A204" s="21"/>
      <c r="B204" s="21"/>
      <c r="C204" s="154"/>
      <c r="D204" s="244"/>
      <c r="E204" s="154"/>
      <c r="G204" s="196"/>
      <c r="H204" s="84"/>
      <c r="I204" s="84"/>
      <c r="J204" s="196"/>
      <c r="K204" s="84"/>
      <c r="L204" s="84"/>
      <c r="M204" s="154"/>
      <c r="N204" s="154"/>
      <c r="O204" s="154"/>
      <c r="P204" s="154"/>
      <c r="Q204" s="154"/>
      <c r="S204" s="126"/>
      <c r="T204" s="126"/>
      <c r="U204" s="126"/>
    </row>
    <row r="205" spans="1:21">
      <c r="A205" s="21"/>
      <c r="C205" s="84"/>
      <c r="D205" s="21"/>
      <c r="E205" s="84"/>
      <c r="G205" s="196"/>
      <c r="H205" s="84"/>
      <c r="I205" s="84"/>
      <c r="J205" s="196"/>
      <c r="K205" s="84"/>
      <c r="L205" s="84"/>
      <c r="M205" s="1"/>
      <c r="N205" s="1"/>
      <c r="O205" s="1"/>
      <c r="P205" s="1"/>
      <c r="Q205" s="1"/>
      <c r="S205" s="126"/>
      <c r="T205" s="126"/>
      <c r="U205" s="126"/>
    </row>
    <row r="206" spans="1:21" ht="16.5" thickBot="1">
      <c r="A206" s="21"/>
      <c r="B206" s="24" t="s">
        <v>239</v>
      </c>
      <c r="C206" s="86"/>
      <c r="D206" s="239"/>
      <c r="E206" s="86"/>
      <c r="G206" s="197"/>
      <c r="H206" s="86"/>
      <c r="I206" s="86"/>
      <c r="J206" s="197"/>
      <c r="K206" s="86"/>
      <c r="L206" s="86"/>
      <c r="M206" s="10"/>
      <c r="N206" s="10"/>
      <c r="O206" s="10"/>
      <c r="P206" s="10"/>
      <c r="Q206" s="10"/>
      <c r="S206" s="126"/>
      <c r="T206" s="126"/>
      <c r="U206" s="126"/>
    </row>
    <row r="207" spans="1:21" ht="15.75">
      <c r="A207" s="21"/>
      <c r="B207" s="184"/>
      <c r="C207" s="234"/>
      <c r="D207" s="104"/>
      <c r="E207" s="234"/>
      <c r="G207" s="262"/>
      <c r="H207" s="234"/>
      <c r="I207" s="234"/>
      <c r="J207" s="262"/>
      <c r="K207" s="234"/>
      <c r="L207" s="234"/>
      <c r="M207" s="1"/>
      <c r="N207" s="1"/>
      <c r="O207" s="1"/>
      <c r="P207" s="1"/>
      <c r="Q207" s="1"/>
      <c r="S207" s="126"/>
      <c r="T207" s="126"/>
      <c r="U207" s="126"/>
    </row>
    <row r="208" spans="1:21">
      <c r="A208" s="21"/>
      <c r="B208" s="190"/>
      <c r="C208" s="185" t="str">
        <f>C$18</f>
        <v>Stated</v>
      </c>
      <c r="D208" s="245" t="str">
        <f>D$18</f>
        <v>Specific items</v>
      </c>
      <c r="E208" s="185" t="str">
        <f>E$18</f>
        <v>Underlying</v>
      </c>
      <c r="G208" s="258" t="str">
        <f>G$18</f>
        <v>Stated vs. MEAN</v>
      </c>
      <c r="H208" s="205"/>
      <c r="I208" s="84"/>
      <c r="J208" s="258" t="str">
        <f>J$18</f>
        <v>Underlying vs. MEAN</v>
      </c>
      <c r="K208" s="205"/>
      <c r="L208" s="84"/>
      <c r="M208" s="462"/>
      <c r="N208" s="463" t="str">
        <f>N$18</f>
        <v>MEAN</v>
      </c>
      <c r="O208" s="463" t="str">
        <f>O$18</f>
        <v>MEDIAN</v>
      </c>
      <c r="P208" s="463" t="str">
        <f>P$18</f>
        <v>MAX</v>
      </c>
      <c r="Q208" s="463" t="str">
        <f>Q$18</f>
        <v>MIN</v>
      </c>
      <c r="S208" s="126"/>
      <c r="T208" s="126"/>
      <c r="U208" s="126"/>
    </row>
    <row r="209" spans="1:21">
      <c r="A209" s="21"/>
      <c r="B209" s="25" t="str">
        <f>B$19</f>
        <v>€m</v>
      </c>
      <c r="C209" s="58" t="str">
        <f>C$19</f>
        <v>Q4-24</v>
      </c>
      <c r="D209" s="200" t="str">
        <f>D$19</f>
        <v>Q4-24</v>
      </c>
      <c r="E209" s="58" t="str">
        <f>E$19</f>
        <v>Q4-24</v>
      </c>
      <c r="G209" s="206" t="str">
        <f>G$19</f>
        <v>(%)</v>
      </c>
      <c r="H209" s="58" t="str">
        <f>H$19</f>
        <v>€m</v>
      </c>
      <c r="I209" s="84"/>
      <c r="J209" s="206" t="str">
        <f>J$19</f>
        <v>(%)</v>
      </c>
      <c r="K209" s="58" t="str">
        <f>K$19</f>
        <v>€m</v>
      </c>
      <c r="L209" s="84"/>
      <c r="M209" s="462" t="str">
        <f>M$19</f>
        <v>#</v>
      </c>
      <c r="N209" s="464" t="str">
        <f>N$19</f>
        <v>4T24</v>
      </c>
      <c r="O209" s="464" t="str">
        <f>O$19</f>
        <v>4T24</v>
      </c>
      <c r="P209" s="464" t="str">
        <f>P$19</f>
        <v>4T24</v>
      </c>
      <c r="Q209" s="464" t="str">
        <f>Q$19</f>
        <v>4T24</v>
      </c>
      <c r="S209" s="126"/>
      <c r="T209" s="126"/>
      <c r="U209" s="126"/>
    </row>
    <row r="210" spans="1:21">
      <c r="A210" s="21"/>
      <c r="B210" s="26"/>
      <c r="C210" s="84"/>
      <c r="D210" s="21"/>
      <c r="E210" s="84"/>
      <c r="G210" s="196"/>
      <c r="H210" s="84"/>
      <c r="I210" s="84"/>
      <c r="J210" s="196"/>
      <c r="K210" s="84"/>
      <c r="L210" s="84"/>
      <c r="M210" s="1"/>
      <c r="N210" s="1"/>
      <c r="O210" s="1"/>
      <c r="P210" s="1"/>
      <c r="Q210" s="1"/>
      <c r="S210" s="126"/>
      <c r="T210" s="126"/>
      <c r="U210" s="126"/>
    </row>
    <row r="211" spans="1:21">
      <c r="A211" s="21" t="s">
        <v>240</v>
      </c>
      <c r="B211" s="28" t="s">
        <v>26</v>
      </c>
      <c r="C211" s="88">
        <v>914.71992202822901</v>
      </c>
      <c r="D211" s="201">
        <v>0</v>
      </c>
      <c r="E211" s="60">
        <f t="shared" ref="E211:E224" si="54">(C211-D211)</f>
        <v>914.71992202822901</v>
      </c>
      <c r="G211" s="207">
        <f t="shared" ref="G211:G224" si="55">IF(ISERROR(C211/N211-1),IF($B$2="FR","ns","n.m."),IF(C211/N211-1&gt;100%,"x "&amp;(ROUND(C211/N211,1)),IF(C211/N211-1&lt;-100%,IF($B$2="FR","ns","n.m."),C211/N211-1)))</f>
        <v>4.8990736270904778E-2</v>
      </c>
      <c r="H211" s="208">
        <f>IFERROR(($C:$C-$N:$N),"N/A")</f>
        <v>42.719922028229007</v>
      </c>
      <c r="I211" s="84"/>
      <c r="J211" s="207">
        <f t="shared" ref="J211:J224" si="56">IF(ISERROR((C211-D211)/N211-1),IF($B$2="FR","ns","n.m."),IF((C211-D211)/N211-1&gt;100%,"x "&amp;(ROUND((C211-D211)/N211,1)),IF((C211-D211)/N211-1&lt;-100%,IF($B$2="FR","ns","n.m."),(C211-D211)/N211-1)))</f>
        <v>4.8990736270904778E-2</v>
      </c>
      <c r="K211" s="208">
        <f>IFERROR(($C:$C-$D:$D-$N:$N),"N/A")</f>
        <v>42.719922028229007</v>
      </c>
      <c r="L211" s="84"/>
      <c r="M211" s="271">
        <v>18</v>
      </c>
      <c r="N211" s="60">
        <v>872</v>
      </c>
      <c r="O211" s="60">
        <v>876</v>
      </c>
      <c r="P211" s="60">
        <v>902</v>
      </c>
      <c r="Q211" s="60">
        <v>833</v>
      </c>
      <c r="S211" s="223">
        <f t="shared" ref="S211:U212" si="57">C211-(C231+C251)</f>
        <v>-1.0231815394945443E-12</v>
      </c>
      <c r="T211" s="224">
        <f t="shared" ref="T211:T224" si="58">C211</f>
        <v>914.71992202822901</v>
      </c>
      <c r="U211" s="223">
        <f t="shared" si="57"/>
        <v>-1.0231815394945443E-12</v>
      </c>
    </row>
    <row r="212" spans="1:21">
      <c r="A212" s="21" t="s">
        <v>241</v>
      </c>
      <c r="B212" s="29" t="s">
        <v>28</v>
      </c>
      <c r="C212" s="91">
        <v>-446.83335390215802</v>
      </c>
      <c r="D212" s="95">
        <v>0</v>
      </c>
      <c r="E212" s="91">
        <f>(C212-D212-D213)</f>
        <v>-446.83335390215802</v>
      </c>
      <c r="G212" s="209">
        <f t="shared" si="55"/>
        <v>-2.8623143690960862E-2</v>
      </c>
      <c r="H212" s="210">
        <f>IFERROR(($C:$C-$N:$N),"N/A")</f>
        <v>13.166646097841976</v>
      </c>
      <c r="I212" s="84"/>
      <c r="J212" s="209">
        <f>IF(ISERROR(E212/N212-1),IF($B$2="FR","ns","n.m."),IF(E212/N212-1&gt;100%,"x "&amp;(ROUND(E212/N212,1)),IF(E212/N212-1&lt;-100%,IF(B2="FR","ns","n.m."),E212/N212-1)))</f>
        <v>-2.8623143690960862E-2</v>
      </c>
      <c r="K212" s="210">
        <f>IFERROR(($E:$E-$N:$N),"N/A")</f>
        <v>13.166646097841976</v>
      </c>
      <c r="L212" s="84"/>
      <c r="M212" s="460">
        <v>18</v>
      </c>
      <c r="N212" s="461">
        <v>-460</v>
      </c>
      <c r="O212" s="461">
        <v>-459</v>
      </c>
      <c r="P212" s="461">
        <v>-442</v>
      </c>
      <c r="Q212" s="461">
        <v>-497</v>
      </c>
      <c r="S212" s="223">
        <f t="shared" si="57"/>
        <v>6.8212102632969618E-13</v>
      </c>
      <c r="T212" s="224">
        <f t="shared" si="58"/>
        <v>-446.83335390215802</v>
      </c>
      <c r="U212" s="223">
        <f t="shared" si="57"/>
        <v>6.8212102632969618E-13</v>
      </c>
    </row>
    <row r="213" spans="1:21">
      <c r="A213" s="182" t="s">
        <v>242</v>
      </c>
      <c r="B213" s="31" t="s">
        <v>30</v>
      </c>
      <c r="C213" s="95">
        <v>0</v>
      </c>
      <c r="D213" s="95">
        <v>0</v>
      </c>
      <c r="E213" s="95">
        <f t="shared" si="54"/>
        <v>0</v>
      </c>
      <c r="G213" s="211"/>
      <c r="H213" s="212"/>
      <c r="I213" s="21"/>
      <c r="J213" s="211"/>
      <c r="K213" s="212"/>
      <c r="L213" s="21"/>
      <c r="M213" s="217"/>
      <c r="N213" s="166"/>
      <c r="O213" s="166"/>
      <c r="P213" s="166"/>
      <c r="Q213" s="166"/>
      <c r="S213" s="225">
        <f>C213-(C233+C253)</f>
        <v>0</v>
      </c>
      <c r="T213" s="226">
        <f t="shared" si="58"/>
        <v>0</v>
      </c>
      <c r="U213" s="225">
        <f>E213-(E233+E253)</f>
        <v>0</v>
      </c>
    </row>
    <row r="214" spans="1:21">
      <c r="A214" s="21" t="s">
        <v>243</v>
      </c>
      <c r="B214" s="28" t="s">
        <v>32</v>
      </c>
      <c r="C214" s="60">
        <v>467.88656812607098</v>
      </c>
      <c r="D214" s="228">
        <v>0</v>
      </c>
      <c r="E214" s="60">
        <f t="shared" si="54"/>
        <v>467.88656812607098</v>
      </c>
      <c r="G214" s="207">
        <f t="shared" si="55"/>
        <v>0.13564701001473534</v>
      </c>
      <c r="H214" s="208">
        <f t="shared" ref="H214:H224" si="59">IFERROR(($C:$C-$N:$N),"N/A")</f>
        <v>55.886568126070983</v>
      </c>
      <c r="I214" s="84"/>
      <c r="J214" s="207">
        <f t="shared" si="56"/>
        <v>0.13564701001473534</v>
      </c>
      <c r="K214" s="208">
        <f t="shared" ref="K214:K224" si="60">IFERROR(($C:$C-$D:$D-$N:$N),"N/A")</f>
        <v>55.886568126070983</v>
      </c>
      <c r="L214" s="84"/>
      <c r="M214" s="271">
        <v>18</v>
      </c>
      <c r="N214" s="60">
        <v>412</v>
      </c>
      <c r="O214" s="60">
        <v>416</v>
      </c>
      <c r="P214" s="60">
        <v>432</v>
      </c>
      <c r="Q214" s="60">
        <v>336</v>
      </c>
      <c r="S214" s="223">
        <f t="shared" ref="S214:U224" si="61">C214-(C234+C254)</f>
        <v>0</v>
      </c>
      <c r="T214" s="224">
        <f t="shared" si="58"/>
        <v>467.88656812607098</v>
      </c>
      <c r="U214" s="223">
        <f t="shared" si="61"/>
        <v>0</v>
      </c>
    </row>
    <row r="215" spans="1:21">
      <c r="A215" s="21" t="s">
        <v>244</v>
      </c>
      <c r="B215" s="29" t="s">
        <v>34</v>
      </c>
      <c r="C215" s="97">
        <v>-305.89046651437502</v>
      </c>
      <c r="D215" s="64">
        <v>0</v>
      </c>
      <c r="E215" s="97">
        <f t="shared" si="54"/>
        <v>-305.89046651437502</v>
      </c>
      <c r="G215" s="209">
        <f t="shared" si="55"/>
        <v>0.31283462023336917</v>
      </c>
      <c r="H215" s="210">
        <f t="shared" si="59"/>
        <v>-72.890466514375021</v>
      </c>
      <c r="I215" s="84"/>
      <c r="J215" s="209">
        <f t="shared" si="56"/>
        <v>0.31283462023336917</v>
      </c>
      <c r="K215" s="210">
        <f t="shared" si="60"/>
        <v>-72.890466514375021</v>
      </c>
      <c r="L215" s="84"/>
      <c r="M215" s="272">
        <v>18</v>
      </c>
      <c r="N215" s="62">
        <v>-233</v>
      </c>
      <c r="O215" s="62">
        <v>-234</v>
      </c>
      <c r="P215" s="62">
        <v>-190</v>
      </c>
      <c r="Q215" s="62">
        <v>-255</v>
      </c>
      <c r="S215" s="223">
        <f t="shared" si="61"/>
        <v>0</v>
      </c>
      <c r="T215" s="224">
        <f t="shared" si="58"/>
        <v>-305.89046651437502</v>
      </c>
      <c r="U215" s="223">
        <f t="shared" si="61"/>
        <v>0</v>
      </c>
    </row>
    <row r="216" spans="1:21">
      <c r="A216" s="21" t="s">
        <v>245</v>
      </c>
      <c r="B216" s="29" t="s">
        <v>38</v>
      </c>
      <c r="C216" s="97">
        <v>42.884957294830997</v>
      </c>
      <c r="D216" s="64">
        <v>0</v>
      </c>
      <c r="E216" s="97">
        <f t="shared" si="54"/>
        <v>42.884957294830997</v>
      </c>
      <c r="G216" s="209">
        <f t="shared" si="55"/>
        <v>0.29954416044942422</v>
      </c>
      <c r="H216" s="210">
        <f t="shared" si="59"/>
        <v>9.8849572948309969</v>
      </c>
      <c r="I216" s="84"/>
      <c r="J216" s="209">
        <f t="shared" si="56"/>
        <v>0.29954416044942422</v>
      </c>
      <c r="K216" s="210">
        <f t="shared" si="60"/>
        <v>9.8849572948309969</v>
      </c>
      <c r="L216" s="84"/>
      <c r="M216" s="272">
        <v>18</v>
      </c>
      <c r="N216" s="62">
        <v>33</v>
      </c>
      <c r="O216" s="62">
        <v>30</v>
      </c>
      <c r="P216" s="62">
        <v>57</v>
      </c>
      <c r="Q216" s="62">
        <v>20</v>
      </c>
      <c r="S216" s="223">
        <f t="shared" si="61"/>
        <v>0</v>
      </c>
      <c r="T216" s="224">
        <f t="shared" si="58"/>
        <v>42.884957294830997</v>
      </c>
      <c r="U216" s="223">
        <f t="shared" si="61"/>
        <v>0</v>
      </c>
    </row>
    <row r="217" spans="1:21">
      <c r="A217" s="21" t="s">
        <v>246</v>
      </c>
      <c r="B217" s="29" t="s">
        <v>40</v>
      </c>
      <c r="C217" s="97">
        <v>-8.7470225938004802</v>
      </c>
      <c r="D217" s="64">
        <v>0</v>
      </c>
      <c r="E217" s="97">
        <f t="shared" si="54"/>
        <v>-8.7470225938004802</v>
      </c>
      <c r="G217" s="209" t="str">
        <f t="shared" si="55"/>
        <v>n.m.</v>
      </c>
      <c r="H217" s="210">
        <f t="shared" si="59"/>
        <v>-8.7470225938004802</v>
      </c>
      <c r="I217" s="84"/>
      <c r="J217" s="209" t="str">
        <f t="shared" si="56"/>
        <v>n.m.</v>
      </c>
      <c r="K217" s="210">
        <f t="shared" si="60"/>
        <v>-8.7470225938004802</v>
      </c>
      <c r="L217" s="84"/>
      <c r="M217" s="272">
        <v>17</v>
      </c>
      <c r="N217" s="62">
        <v>0</v>
      </c>
      <c r="O217" s="62">
        <v>0</v>
      </c>
      <c r="P217" s="62">
        <v>3</v>
      </c>
      <c r="Q217" s="62">
        <v>-4</v>
      </c>
      <c r="S217" s="223">
        <f t="shared" si="61"/>
        <v>0</v>
      </c>
      <c r="T217" s="224">
        <f t="shared" si="58"/>
        <v>-8.7470225938004802</v>
      </c>
      <c r="U217" s="223">
        <f t="shared" si="61"/>
        <v>0</v>
      </c>
    </row>
    <row r="218" spans="1:21">
      <c r="A218" s="21" t="s">
        <v>247</v>
      </c>
      <c r="B218" s="29" t="s">
        <v>42</v>
      </c>
      <c r="C218" s="97">
        <v>0</v>
      </c>
      <c r="D218" s="64">
        <v>0</v>
      </c>
      <c r="E218" s="97">
        <f t="shared" si="54"/>
        <v>0</v>
      </c>
      <c r="G218" s="209" t="str">
        <f t="shared" si="55"/>
        <v>n.m.</v>
      </c>
      <c r="H218" s="210">
        <f t="shared" si="59"/>
        <v>0</v>
      </c>
      <c r="I218" s="84"/>
      <c r="J218" s="209" t="str">
        <f t="shared" si="56"/>
        <v>n.m.</v>
      </c>
      <c r="K218" s="210">
        <f t="shared" si="60"/>
        <v>0</v>
      </c>
      <c r="L218" s="84"/>
      <c r="M218" s="272">
        <v>17</v>
      </c>
      <c r="N218" s="62">
        <v>0</v>
      </c>
      <c r="O218" s="62">
        <v>0</v>
      </c>
      <c r="P218" s="62">
        <v>0</v>
      </c>
      <c r="Q218" s="62">
        <v>0</v>
      </c>
      <c r="S218" s="223">
        <f t="shared" si="61"/>
        <v>0</v>
      </c>
      <c r="T218" s="224">
        <f t="shared" si="58"/>
        <v>0</v>
      </c>
      <c r="U218" s="223">
        <f t="shared" si="61"/>
        <v>0</v>
      </c>
    </row>
    <row r="219" spans="1:21">
      <c r="A219" s="21" t="s">
        <v>248</v>
      </c>
      <c r="B219" s="28" t="s">
        <v>44</v>
      </c>
      <c r="C219" s="60">
        <v>196.13403631272701</v>
      </c>
      <c r="D219" s="228">
        <v>0</v>
      </c>
      <c r="E219" s="60">
        <f t="shared" si="54"/>
        <v>196.13403631272701</v>
      </c>
      <c r="G219" s="207">
        <f t="shared" si="55"/>
        <v>-7.045480420508532E-2</v>
      </c>
      <c r="H219" s="208">
        <f t="shared" si="59"/>
        <v>-14.865963687272995</v>
      </c>
      <c r="I219" s="84"/>
      <c r="J219" s="207">
        <f t="shared" si="56"/>
        <v>-7.045480420508532E-2</v>
      </c>
      <c r="K219" s="208">
        <f t="shared" si="60"/>
        <v>-14.865963687272995</v>
      </c>
      <c r="L219" s="84"/>
      <c r="M219" s="271">
        <v>18</v>
      </c>
      <c r="N219" s="60">
        <v>211</v>
      </c>
      <c r="O219" s="60">
        <v>213</v>
      </c>
      <c r="P219" s="60">
        <v>238</v>
      </c>
      <c r="Q219" s="60">
        <v>173</v>
      </c>
      <c r="S219" s="223">
        <f t="shared" si="61"/>
        <v>0</v>
      </c>
      <c r="T219" s="224">
        <f t="shared" si="58"/>
        <v>196.13403631272701</v>
      </c>
      <c r="U219" s="223">
        <f t="shared" si="61"/>
        <v>0</v>
      </c>
    </row>
    <row r="220" spans="1:21">
      <c r="A220" s="21" t="s">
        <v>249</v>
      </c>
      <c r="B220" s="29" t="s">
        <v>46</v>
      </c>
      <c r="C220" s="97">
        <v>-48.917974488314002</v>
      </c>
      <c r="D220" s="64">
        <v>0</v>
      </c>
      <c r="E220" s="97">
        <f t="shared" si="54"/>
        <v>-48.917974488314002</v>
      </c>
      <c r="G220" s="209">
        <f t="shared" si="55"/>
        <v>-5.9269721378576889E-2</v>
      </c>
      <c r="H220" s="210">
        <f t="shared" si="59"/>
        <v>3.0820255116859983</v>
      </c>
      <c r="I220" s="84"/>
      <c r="J220" s="209">
        <f t="shared" si="56"/>
        <v>-5.9269721378576889E-2</v>
      </c>
      <c r="K220" s="210">
        <f t="shared" si="60"/>
        <v>3.0820255116859983</v>
      </c>
      <c r="L220" s="84"/>
      <c r="M220" s="272">
        <v>18</v>
      </c>
      <c r="N220" s="62">
        <v>-52</v>
      </c>
      <c r="O220" s="62">
        <v>-50</v>
      </c>
      <c r="P220" s="62">
        <v>-38</v>
      </c>
      <c r="Q220" s="62">
        <v>-90</v>
      </c>
      <c r="S220" s="223">
        <f t="shared" si="61"/>
        <v>-9.9475983006414026E-14</v>
      </c>
      <c r="T220" s="224">
        <f t="shared" si="58"/>
        <v>-48.917974488314002</v>
      </c>
      <c r="U220" s="223">
        <f t="shared" si="61"/>
        <v>-9.9475983006414026E-14</v>
      </c>
    </row>
    <row r="221" spans="1:21">
      <c r="A221" s="21" t="s">
        <v>250</v>
      </c>
      <c r="B221" s="29" t="s">
        <v>48</v>
      </c>
      <c r="C221" s="97">
        <v>0</v>
      </c>
      <c r="D221" s="64">
        <v>0</v>
      </c>
      <c r="E221" s="97">
        <f t="shared" si="54"/>
        <v>0</v>
      </c>
      <c r="G221" s="209" t="str">
        <f t="shared" si="55"/>
        <v>n.m.</v>
      </c>
      <c r="H221" s="210">
        <f t="shared" si="59"/>
        <v>0</v>
      </c>
      <c r="I221" s="84"/>
      <c r="J221" s="209" t="str">
        <f t="shared" si="56"/>
        <v>n.m.</v>
      </c>
      <c r="K221" s="210">
        <f t="shared" si="60"/>
        <v>0</v>
      </c>
      <c r="L221" s="84"/>
      <c r="M221" s="272">
        <v>16</v>
      </c>
      <c r="N221" s="62">
        <v>0</v>
      </c>
      <c r="O221" s="62">
        <v>0</v>
      </c>
      <c r="P221" s="62">
        <v>1</v>
      </c>
      <c r="Q221" s="62">
        <v>0</v>
      </c>
      <c r="S221" s="223">
        <f t="shared" si="61"/>
        <v>0</v>
      </c>
      <c r="T221" s="224">
        <f t="shared" si="58"/>
        <v>0</v>
      </c>
      <c r="U221" s="223">
        <f t="shared" si="61"/>
        <v>0</v>
      </c>
    </row>
    <row r="222" spans="1:21">
      <c r="A222" s="21" t="s">
        <v>251</v>
      </c>
      <c r="B222" s="28" t="s">
        <v>50</v>
      </c>
      <c r="C222" s="60">
        <v>147.216061824413</v>
      </c>
      <c r="D222" s="228">
        <v>0</v>
      </c>
      <c r="E222" s="60">
        <f t="shared" si="54"/>
        <v>147.216061824413</v>
      </c>
      <c r="G222" s="207">
        <f t="shared" si="55"/>
        <v>-7.4112818714383577E-2</v>
      </c>
      <c r="H222" s="208">
        <f t="shared" si="59"/>
        <v>-11.783938175586997</v>
      </c>
      <c r="I222" s="84"/>
      <c r="J222" s="207">
        <f t="shared" si="56"/>
        <v>-7.4112818714383577E-2</v>
      </c>
      <c r="K222" s="208">
        <f t="shared" si="60"/>
        <v>-11.783938175586997</v>
      </c>
      <c r="L222" s="84"/>
      <c r="M222" s="271">
        <v>18</v>
      </c>
      <c r="N222" s="60">
        <v>159</v>
      </c>
      <c r="O222" s="60">
        <v>159</v>
      </c>
      <c r="P222" s="60">
        <v>192</v>
      </c>
      <c r="Q222" s="60">
        <v>123</v>
      </c>
      <c r="S222" s="223">
        <f t="shared" si="61"/>
        <v>0</v>
      </c>
      <c r="T222" s="224">
        <f t="shared" si="58"/>
        <v>147.216061824413</v>
      </c>
      <c r="U222" s="223">
        <f t="shared" si="61"/>
        <v>0</v>
      </c>
    </row>
    <row r="223" spans="1:21">
      <c r="A223" s="21" t="s">
        <v>252</v>
      </c>
      <c r="B223" s="29" t="s">
        <v>52</v>
      </c>
      <c r="C223" s="97">
        <v>-23.6870522166681</v>
      </c>
      <c r="D223" s="64">
        <v>0</v>
      </c>
      <c r="E223" s="97">
        <f t="shared" si="54"/>
        <v>-23.6870522166681</v>
      </c>
      <c r="G223" s="209">
        <f t="shared" si="55"/>
        <v>0.39335601274518228</v>
      </c>
      <c r="H223" s="210">
        <f t="shared" si="59"/>
        <v>-6.6870522166680999</v>
      </c>
      <c r="I223" s="84"/>
      <c r="J223" s="209">
        <f t="shared" si="56"/>
        <v>0.39335601274518228</v>
      </c>
      <c r="K223" s="210">
        <f t="shared" si="60"/>
        <v>-6.6870522166680999</v>
      </c>
      <c r="L223" s="84"/>
      <c r="M223" s="272">
        <v>18</v>
      </c>
      <c r="N223" s="62">
        <v>-17</v>
      </c>
      <c r="O223" s="62">
        <v>-16</v>
      </c>
      <c r="P223" s="62">
        <v>5</v>
      </c>
      <c r="Q223" s="62">
        <v>-41</v>
      </c>
      <c r="S223" s="223">
        <f t="shared" si="61"/>
        <v>0</v>
      </c>
      <c r="T223" s="224">
        <f t="shared" si="58"/>
        <v>-23.6870522166681</v>
      </c>
      <c r="U223" s="223">
        <f t="shared" si="61"/>
        <v>0</v>
      </c>
    </row>
    <row r="224" spans="1:21">
      <c r="A224" s="21" t="s">
        <v>253</v>
      </c>
      <c r="B224" s="36" t="s">
        <v>54</v>
      </c>
      <c r="C224" s="61">
        <v>123.529009607745</v>
      </c>
      <c r="D224" s="230">
        <v>0</v>
      </c>
      <c r="E224" s="61">
        <f t="shared" si="54"/>
        <v>123.529009607745</v>
      </c>
      <c r="G224" s="213">
        <f t="shared" si="55"/>
        <v>-0.13007739712855637</v>
      </c>
      <c r="H224" s="214">
        <f t="shared" si="59"/>
        <v>-18.470990392255004</v>
      </c>
      <c r="I224" s="84"/>
      <c r="J224" s="213">
        <f t="shared" si="56"/>
        <v>-0.13007739712855637</v>
      </c>
      <c r="K224" s="214">
        <f t="shared" si="60"/>
        <v>-18.470990392255004</v>
      </c>
      <c r="L224" s="84"/>
      <c r="M224" s="273">
        <v>18</v>
      </c>
      <c r="N224" s="61">
        <v>142</v>
      </c>
      <c r="O224" s="61">
        <v>146</v>
      </c>
      <c r="P224" s="61">
        <v>170</v>
      </c>
      <c r="Q224" s="61">
        <v>81</v>
      </c>
      <c r="S224" s="223">
        <f t="shared" si="61"/>
        <v>1.9895196601282805E-13</v>
      </c>
      <c r="T224" s="224">
        <f t="shared" si="58"/>
        <v>123.529009607745</v>
      </c>
      <c r="U224" s="223">
        <f t="shared" si="61"/>
        <v>1.9895196601282805E-13</v>
      </c>
    </row>
    <row r="225" spans="1:21">
      <c r="A225" s="183" t="s">
        <v>402</v>
      </c>
      <c r="B225" s="183"/>
      <c r="C225" s="231"/>
      <c r="D225" s="232">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31"/>
      <c r="G225" s="259"/>
      <c r="H225" s="260"/>
      <c r="I225" s="260"/>
      <c r="J225" s="259"/>
      <c r="K225" s="260"/>
      <c r="L225" s="260"/>
      <c r="M225" s="231"/>
      <c r="N225" s="231"/>
      <c r="O225" s="231"/>
      <c r="P225" s="231"/>
      <c r="Q225" s="231"/>
      <c r="S225" s="126"/>
      <c r="T225" s="126"/>
      <c r="U225" s="126"/>
    </row>
    <row r="226" spans="1:21" ht="16.5" thickBot="1">
      <c r="A226" s="21"/>
      <c r="B226" s="98" t="s">
        <v>254</v>
      </c>
      <c r="C226" s="99"/>
      <c r="D226" s="233"/>
      <c r="E226" s="99"/>
      <c r="G226" s="261"/>
      <c r="H226" s="99"/>
      <c r="I226" s="99"/>
      <c r="J226" s="261"/>
      <c r="K226" s="99"/>
      <c r="L226" s="99"/>
      <c r="M226" s="417"/>
      <c r="N226" s="417"/>
      <c r="O226" s="417"/>
      <c r="P226" s="417"/>
      <c r="Q226" s="417"/>
      <c r="S226" s="126"/>
      <c r="T226" s="126"/>
      <c r="U226" s="126"/>
    </row>
    <row r="227" spans="1:21" ht="15.75">
      <c r="A227" s="21"/>
      <c r="B227" s="186"/>
      <c r="C227" s="234"/>
      <c r="D227" s="104"/>
      <c r="E227" s="234"/>
      <c r="G227" s="262"/>
      <c r="H227" s="234"/>
      <c r="I227" s="234"/>
      <c r="J227" s="262"/>
      <c r="K227" s="234"/>
      <c r="L227" s="234"/>
      <c r="M227" s="1"/>
      <c r="N227" s="1"/>
      <c r="O227" s="1"/>
      <c r="P227" s="1"/>
      <c r="Q227" s="1"/>
      <c r="S227" s="126"/>
      <c r="T227" s="126"/>
      <c r="U227" s="126"/>
    </row>
    <row r="228" spans="1:21">
      <c r="A228" s="21"/>
      <c r="B228" s="189"/>
      <c r="C228" s="101" t="str">
        <f>C$18</f>
        <v>Stated</v>
      </c>
      <c r="D228" s="236" t="str">
        <f>D$18</f>
        <v>Specific items</v>
      </c>
      <c r="E228" s="101" t="str">
        <f>E$18</f>
        <v>Underlying</v>
      </c>
      <c r="G228" s="263" t="str">
        <f>G$18</f>
        <v>Stated vs. MEAN</v>
      </c>
      <c r="H228" s="264"/>
      <c r="I228" s="84"/>
      <c r="J228" s="263" t="str">
        <f>J$18</f>
        <v>Underlying vs. MEAN</v>
      </c>
      <c r="K228" s="264"/>
      <c r="L228" s="84"/>
      <c r="M228" s="465"/>
      <c r="N228" s="466" t="str">
        <f>N$18</f>
        <v>MEAN</v>
      </c>
      <c r="O228" s="467" t="str">
        <f>O$18</f>
        <v>MEDIAN</v>
      </c>
      <c r="P228" s="467" t="str">
        <f>P$18</f>
        <v>MAX</v>
      </c>
      <c r="Q228" s="467" t="str">
        <f>Q$18</f>
        <v>MIN</v>
      </c>
      <c r="S228" s="126"/>
      <c r="T228" s="126"/>
      <c r="U228" s="126"/>
    </row>
    <row r="229" spans="1:21">
      <c r="A229" s="21"/>
      <c r="B229" s="100" t="str">
        <f>B$19</f>
        <v>€m</v>
      </c>
      <c r="C229" s="101" t="str">
        <f>C$19</f>
        <v>Q4-24</v>
      </c>
      <c r="D229" s="236" t="str">
        <f>D$19</f>
        <v>Q4-24</v>
      </c>
      <c r="E229" s="101" t="str">
        <f>E$19</f>
        <v>Q4-24</v>
      </c>
      <c r="G229" s="265" t="str">
        <f>G$19</f>
        <v>(%)</v>
      </c>
      <c r="H229" s="101" t="str">
        <f>H$19</f>
        <v>€m</v>
      </c>
      <c r="I229" s="84"/>
      <c r="J229" s="265" t="str">
        <f>J$19</f>
        <v>(%)</v>
      </c>
      <c r="K229" s="101" t="str">
        <f>K$19</f>
        <v>€m</v>
      </c>
      <c r="L229" s="84"/>
      <c r="M229" s="467" t="str">
        <f>M$19</f>
        <v>#</v>
      </c>
      <c r="N229" s="466" t="str">
        <f>N$19</f>
        <v>4T24</v>
      </c>
      <c r="O229" s="466" t="str">
        <f>O$19</f>
        <v>4T24</v>
      </c>
      <c r="P229" s="466" t="str">
        <f>P$19</f>
        <v>4T24</v>
      </c>
      <c r="Q229" s="466" t="str">
        <f>Q$19</f>
        <v>4T24</v>
      </c>
      <c r="S229" s="126"/>
      <c r="T229" s="126"/>
      <c r="U229" s="126"/>
    </row>
    <row r="230" spans="1:21">
      <c r="A230" s="21"/>
      <c r="B230" s="26"/>
      <c r="C230" s="84"/>
      <c r="D230" s="21"/>
      <c r="E230" s="84"/>
      <c r="G230" s="196"/>
      <c r="H230" s="84"/>
      <c r="I230" s="84"/>
      <c r="J230" s="196"/>
      <c r="K230" s="84"/>
      <c r="L230" s="84"/>
      <c r="M230" s="1"/>
      <c r="N230" s="1"/>
      <c r="O230" s="1"/>
      <c r="P230" s="1"/>
      <c r="Q230" s="1"/>
      <c r="S230" s="126"/>
      <c r="T230" s="126"/>
      <c r="U230" s="126"/>
    </row>
    <row r="231" spans="1:21">
      <c r="A231" s="21" t="s">
        <v>255</v>
      </c>
      <c r="B231" s="28" t="s">
        <v>26</v>
      </c>
      <c r="C231" s="88">
        <v>721.72299165971197</v>
      </c>
      <c r="D231" s="201">
        <v>0</v>
      </c>
      <c r="E231" s="74">
        <f t="shared" ref="E231:E244" si="62">(C231-D231)</f>
        <v>721.72299165971197</v>
      </c>
      <c r="G231" s="207">
        <f t="shared" ref="G231:G244" si="63">IF(ISERROR(C231/N231-1),IF($B$2="FR","ns","n.m."),IF(C231/N231-1&gt;100%,"x "&amp;(ROUND(C231/N231,1)),IF(C231/N231-1&lt;-100%,IF($B$2="FR","ns","n.m."),C231/N231-1)))</f>
        <v>5.5150572601918135E-2</v>
      </c>
      <c r="H231" s="208">
        <f>IFERROR(($C:$C-$N:$N),"N/A")</f>
        <v>37.722991659711965</v>
      </c>
      <c r="I231" s="84"/>
      <c r="J231" s="207">
        <f t="shared" ref="J231:J244" si="64">IF(ISERROR((C231-D231)/N231-1),IF($B$2="FR","ns","n.m."),IF((C231-D231)/N231-1&gt;100%,"x "&amp;(ROUND((C231-D231)/N231,1)),IF((C231-D231)/N231-1&lt;-100%,IF($B$2="FR","ns","n.m."),(C231-D231)/N231-1)))</f>
        <v>5.5150572601918135E-2</v>
      </c>
      <c r="K231" s="208">
        <f>IFERROR(($C:$C-$D:$D-$N:$N),"N/A")</f>
        <v>37.722991659711965</v>
      </c>
      <c r="L231" s="84"/>
      <c r="M231" s="271">
        <v>17</v>
      </c>
      <c r="N231" s="74">
        <v>684</v>
      </c>
      <c r="O231" s="74">
        <v>685</v>
      </c>
      <c r="P231" s="74">
        <v>708</v>
      </c>
      <c r="Q231" s="74">
        <v>666</v>
      </c>
      <c r="S231" s="126"/>
      <c r="T231" s="126"/>
      <c r="U231" s="126"/>
    </row>
    <row r="232" spans="1:21">
      <c r="A232" s="21" t="s">
        <v>256</v>
      </c>
      <c r="B232" s="29" t="s">
        <v>28</v>
      </c>
      <c r="C232" s="91">
        <v>-347.07357027515002</v>
      </c>
      <c r="D232" s="95">
        <v>0</v>
      </c>
      <c r="E232" s="91">
        <f>(C232-D232-D233)</f>
        <v>-347.07357027515002</v>
      </c>
      <c r="G232" s="209">
        <f t="shared" si="63"/>
        <v>-3.0520753421368618E-2</v>
      </c>
      <c r="H232" s="210">
        <f>IFERROR(($C:$C-$N:$N),"N/A")</f>
        <v>10.926429724849982</v>
      </c>
      <c r="I232" s="84"/>
      <c r="J232" s="209">
        <f>IF(ISERROR(E232/N232-1),IF($B$2="FR","ns","n.m."),IF(E232/N232-1&gt;100%,"x "&amp;(ROUND(E232/N232,1)),IF(E232/N232-1&lt;-100%,IF(B2="FR","ns","n.m."),E232/N232-1)))</f>
        <v>-3.0520753421368618E-2</v>
      </c>
      <c r="K232" s="210">
        <f>IFERROR(($E:$E-$N:$N),"N/A")</f>
        <v>10.926429724849982</v>
      </c>
      <c r="L232" s="84"/>
      <c r="M232" s="460">
        <v>16</v>
      </c>
      <c r="N232" s="461">
        <v>-358</v>
      </c>
      <c r="O232" s="461">
        <v>-357</v>
      </c>
      <c r="P232" s="461">
        <v>-341</v>
      </c>
      <c r="Q232" s="461">
        <v>-387</v>
      </c>
      <c r="S232" s="126"/>
      <c r="T232" s="224"/>
      <c r="U232" s="126"/>
    </row>
    <row r="233" spans="1:21">
      <c r="A233" s="182" t="s">
        <v>257</v>
      </c>
      <c r="B233" s="31" t="s">
        <v>30</v>
      </c>
      <c r="C233" s="95">
        <v>0</v>
      </c>
      <c r="D233" s="95">
        <v>0</v>
      </c>
      <c r="E233" s="95">
        <f t="shared" si="62"/>
        <v>0</v>
      </c>
      <c r="G233" s="211"/>
      <c r="H233" s="212"/>
      <c r="I233" s="21"/>
      <c r="J233" s="211"/>
      <c r="K233" s="212"/>
      <c r="L233" s="21"/>
      <c r="M233" s="217"/>
      <c r="N233" s="166"/>
      <c r="O233" s="166"/>
      <c r="P233" s="166"/>
      <c r="Q233" s="166"/>
      <c r="S233" s="225"/>
      <c r="T233" s="226"/>
      <c r="U233" s="225"/>
    </row>
    <row r="234" spans="1:21">
      <c r="A234" s="21" t="s">
        <v>258</v>
      </c>
      <c r="B234" s="28" t="s">
        <v>32</v>
      </c>
      <c r="C234" s="74">
        <v>374.649421384562</v>
      </c>
      <c r="D234" s="237">
        <v>0</v>
      </c>
      <c r="E234" s="74">
        <f t="shared" si="62"/>
        <v>374.649421384562</v>
      </c>
      <c r="G234" s="207">
        <f t="shared" si="63"/>
        <v>0.14923135394037423</v>
      </c>
      <c r="H234" s="208">
        <f t="shared" ref="H234:H244" si="65">IFERROR(($C:$C-$N:$N),"N/A")</f>
        <v>48.649421384562004</v>
      </c>
      <c r="I234" s="84"/>
      <c r="J234" s="207">
        <f t="shared" si="64"/>
        <v>0.14923135394037423</v>
      </c>
      <c r="K234" s="208">
        <f t="shared" ref="K234:K244" si="66">IFERROR(($C:$C-$D:$D-$N:$N),"N/A")</f>
        <v>48.649421384562004</v>
      </c>
      <c r="L234" s="84"/>
      <c r="M234" s="271">
        <v>16</v>
      </c>
      <c r="N234" s="74">
        <v>326</v>
      </c>
      <c r="O234" s="74">
        <v>326</v>
      </c>
      <c r="P234" s="74">
        <v>354</v>
      </c>
      <c r="Q234" s="74">
        <v>280</v>
      </c>
      <c r="S234" s="126"/>
      <c r="T234" s="126"/>
      <c r="U234" s="126"/>
    </row>
    <row r="235" spans="1:21">
      <c r="A235" s="21" t="s">
        <v>259</v>
      </c>
      <c r="B235" s="29" t="s">
        <v>34</v>
      </c>
      <c r="C235" s="72">
        <v>-286.22546473603001</v>
      </c>
      <c r="D235" s="229">
        <v>0</v>
      </c>
      <c r="E235" s="72">
        <f t="shared" si="62"/>
        <v>-286.22546473603001</v>
      </c>
      <c r="G235" s="209">
        <f t="shared" si="63"/>
        <v>0.35012011667938681</v>
      </c>
      <c r="H235" s="210">
        <f t="shared" si="65"/>
        <v>-74.225464736030005</v>
      </c>
      <c r="I235" s="84"/>
      <c r="J235" s="209">
        <f t="shared" si="64"/>
        <v>0.35012011667938681</v>
      </c>
      <c r="K235" s="210">
        <f t="shared" si="66"/>
        <v>-74.225464736030005</v>
      </c>
      <c r="L235" s="84"/>
      <c r="M235" s="272">
        <v>16</v>
      </c>
      <c r="N235" s="72">
        <v>-212</v>
      </c>
      <c r="O235" s="72">
        <v>-210</v>
      </c>
      <c r="P235" s="72">
        <v>-179</v>
      </c>
      <c r="Q235" s="72">
        <v>-233</v>
      </c>
      <c r="S235" s="126"/>
      <c r="T235" s="126"/>
      <c r="U235" s="126"/>
    </row>
    <row r="236" spans="1:21">
      <c r="A236" s="21" t="s">
        <v>260</v>
      </c>
      <c r="B236" s="29" t="s">
        <v>38</v>
      </c>
      <c r="C236" s="72">
        <v>45.0845880890462</v>
      </c>
      <c r="D236" s="229">
        <v>0</v>
      </c>
      <c r="E236" s="72">
        <f t="shared" si="62"/>
        <v>45.0845880890462</v>
      </c>
      <c r="G236" s="209">
        <f t="shared" si="63"/>
        <v>0.40889337778269375</v>
      </c>
      <c r="H236" s="210">
        <f t="shared" si="65"/>
        <v>13.0845880890462</v>
      </c>
      <c r="I236" s="84"/>
      <c r="J236" s="209">
        <f t="shared" si="64"/>
        <v>0.40889337778269375</v>
      </c>
      <c r="K236" s="210">
        <f t="shared" si="66"/>
        <v>13.0845880890462</v>
      </c>
      <c r="L236" s="84"/>
      <c r="M236" s="272">
        <v>16</v>
      </c>
      <c r="N236" s="72">
        <v>32</v>
      </c>
      <c r="O236" s="72">
        <v>31</v>
      </c>
      <c r="P236" s="72">
        <v>46</v>
      </c>
      <c r="Q236" s="72">
        <v>20</v>
      </c>
      <c r="S236" s="126"/>
      <c r="T236" s="126"/>
      <c r="U236" s="126"/>
    </row>
    <row r="237" spans="1:21">
      <c r="A237" s="21" t="s">
        <v>261</v>
      </c>
      <c r="B237" s="29" t="s">
        <v>40</v>
      </c>
      <c r="C237" s="72">
        <v>-1.0720000000000001</v>
      </c>
      <c r="D237" s="229">
        <v>0</v>
      </c>
      <c r="E237" s="72">
        <f t="shared" si="62"/>
        <v>-1.0720000000000001</v>
      </c>
      <c r="G237" s="209" t="str">
        <f t="shared" si="63"/>
        <v>n.m.</v>
      </c>
      <c r="H237" s="210">
        <f t="shared" si="65"/>
        <v>-2.0720000000000001</v>
      </c>
      <c r="I237" s="84"/>
      <c r="J237" s="209" t="str">
        <f t="shared" si="64"/>
        <v>n.m.</v>
      </c>
      <c r="K237" s="210">
        <f t="shared" si="66"/>
        <v>-2.0720000000000001</v>
      </c>
      <c r="L237" s="84"/>
      <c r="M237" s="272">
        <v>15</v>
      </c>
      <c r="N237" s="72">
        <v>1</v>
      </c>
      <c r="O237" s="72">
        <v>0</v>
      </c>
      <c r="P237" s="72">
        <v>3</v>
      </c>
      <c r="Q237" s="72">
        <v>0</v>
      </c>
      <c r="S237" s="126"/>
      <c r="T237" s="126"/>
      <c r="U237" s="126"/>
    </row>
    <row r="238" spans="1:21">
      <c r="A238" s="21" t="s">
        <v>262</v>
      </c>
      <c r="B238" s="29" t="s">
        <v>42</v>
      </c>
      <c r="C238" s="72">
        <v>0</v>
      </c>
      <c r="D238" s="229">
        <v>0</v>
      </c>
      <c r="E238" s="72">
        <f t="shared" si="62"/>
        <v>0</v>
      </c>
      <c r="G238" s="209" t="str">
        <f t="shared" si="63"/>
        <v>n.m.</v>
      </c>
      <c r="H238" s="210">
        <f t="shared" si="65"/>
        <v>0</v>
      </c>
      <c r="I238" s="84"/>
      <c r="J238" s="209" t="str">
        <f t="shared" si="64"/>
        <v>n.m.</v>
      </c>
      <c r="K238" s="210">
        <f t="shared" si="66"/>
        <v>0</v>
      </c>
      <c r="L238" s="84"/>
      <c r="M238" s="272">
        <v>15</v>
      </c>
      <c r="N238" s="72">
        <v>0</v>
      </c>
      <c r="O238" s="72">
        <v>0</v>
      </c>
      <c r="P238" s="72">
        <v>0</v>
      </c>
      <c r="Q238" s="72">
        <v>0</v>
      </c>
      <c r="S238" s="126"/>
      <c r="T238" s="126"/>
      <c r="U238" s="126"/>
    </row>
    <row r="239" spans="1:21">
      <c r="A239" s="21" t="s">
        <v>263</v>
      </c>
      <c r="B239" s="28" t="s">
        <v>44</v>
      </c>
      <c r="C239" s="74">
        <v>132.436544737579</v>
      </c>
      <c r="D239" s="237">
        <v>0</v>
      </c>
      <c r="E239" s="74">
        <f t="shared" si="62"/>
        <v>132.436544737579</v>
      </c>
      <c r="G239" s="207">
        <f t="shared" si="63"/>
        <v>-9.9071124234156427E-2</v>
      </c>
      <c r="H239" s="208">
        <f t="shared" si="65"/>
        <v>-14.563455262421002</v>
      </c>
      <c r="I239" s="84"/>
      <c r="J239" s="207">
        <f t="shared" si="64"/>
        <v>-9.9071124234156427E-2</v>
      </c>
      <c r="K239" s="208">
        <f t="shared" si="66"/>
        <v>-14.563455262421002</v>
      </c>
      <c r="L239" s="84"/>
      <c r="M239" s="271">
        <v>16</v>
      </c>
      <c r="N239" s="74">
        <v>147</v>
      </c>
      <c r="O239" s="74">
        <v>148</v>
      </c>
      <c r="P239" s="74">
        <v>170</v>
      </c>
      <c r="Q239" s="74">
        <v>115</v>
      </c>
      <c r="S239" s="126"/>
      <c r="T239" s="126"/>
      <c r="U239" s="126"/>
    </row>
    <row r="240" spans="1:21">
      <c r="A240" s="21" t="s">
        <v>264</v>
      </c>
      <c r="B240" s="29" t="s">
        <v>46</v>
      </c>
      <c r="C240" s="72">
        <v>-35.183011352347599</v>
      </c>
      <c r="D240" s="229">
        <v>0</v>
      </c>
      <c r="E240" s="72">
        <f t="shared" si="62"/>
        <v>-35.183011352347599</v>
      </c>
      <c r="G240" s="209">
        <f t="shared" si="63"/>
        <v>-2.2694129101455629E-2</v>
      </c>
      <c r="H240" s="210">
        <f t="shared" si="65"/>
        <v>0.81698864765240131</v>
      </c>
      <c r="I240" s="84"/>
      <c r="J240" s="209">
        <f t="shared" si="64"/>
        <v>-2.2694129101455629E-2</v>
      </c>
      <c r="K240" s="210">
        <f t="shared" si="66"/>
        <v>0.81698864765240131</v>
      </c>
      <c r="L240" s="84"/>
      <c r="M240" s="272">
        <v>16</v>
      </c>
      <c r="N240" s="72">
        <v>-36</v>
      </c>
      <c r="O240" s="72">
        <v>-33</v>
      </c>
      <c r="P240" s="72">
        <v>-22</v>
      </c>
      <c r="Q240" s="72">
        <v>-67</v>
      </c>
      <c r="S240" s="126"/>
      <c r="T240" s="126"/>
      <c r="U240" s="126"/>
    </row>
    <row r="241" spans="1:21">
      <c r="A241" s="21" t="s">
        <v>265</v>
      </c>
      <c r="B241" s="29" t="s">
        <v>48</v>
      </c>
      <c r="C241" s="72">
        <v>0</v>
      </c>
      <c r="D241" s="229">
        <v>0</v>
      </c>
      <c r="E241" s="72">
        <f t="shared" si="62"/>
        <v>0</v>
      </c>
      <c r="G241" s="209" t="str">
        <f t="shared" si="63"/>
        <v>n.m.</v>
      </c>
      <c r="H241" s="210">
        <f t="shared" si="65"/>
        <v>0</v>
      </c>
      <c r="I241" s="84"/>
      <c r="J241" s="209" t="str">
        <f t="shared" si="64"/>
        <v>n.m.</v>
      </c>
      <c r="K241" s="210">
        <f t="shared" si="66"/>
        <v>0</v>
      </c>
      <c r="L241" s="84"/>
      <c r="M241" s="272">
        <v>15</v>
      </c>
      <c r="N241" s="72">
        <v>0</v>
      </c>
      <c r="O241" s="72">
        <v>0</v>
      </c>
      <c r="P241" s="72">
        <v>0</v>
      </c>
      <c r="Q241" s="72">
        <v>0</v>
      </c>
      <c r="S241" s="126"/>
      <c r="T241" s="126"/>
      <c r="U241" s="126"/>
    </row>
    <row r="242" spans="1:21">
      <c r="A242" s="21" t="s">
        <v>266</v>
      </c>
      <c r="B242" s="28" t="s">
        <v>50</v>
      </c>
      <c r="C242" s="74">
        <v>97.253533385231194</v>
      </c>
      <c r="D242" s="237">
        <v>0</v>
      </c>
      <c r="E242" s="74">
        <f t="shared" si="62"/>
        <v>97.253533385231194</v>
      </c>
      <c r="G242" s="207">
        <f t="shared" si="63"/>
        <v>-0.13166488048900715</v>
      </c>
      <c r="H242" s="208">
        <f t="shared" si="65"/>
        <v>-14.746466614768806</v>
      </c>
      <c r="I242" s="84"/>
      <c r="J242" s="207">
        <f t="shared" si="64"/>
        <v>-0.13166488048900715</v>
      </c>
      <c r="K242" s="208">
        <f t="shared" si="66"/>
        <v>-14.746466614768806</v>
      </c>
      <c r="L242" s="84"/>
      <c r="M242" s="271">
        <v>16</v>
      </c>
      <c r="N242" s="74">
        <v>112</v>
      </c>
      <c r="O242" s="74">
        <v>112</v>
      </c>
      <c r="P242" s="74">
        <v>141</v>
      </c>
      <c r="Q242" s="74">
        <v>76</v>
      </c>
      <c r="S242" s="126"/>
      <c r="T242" s="126"/>
      <c r="U242" s="126"/>
    </row>
    <row r="243" spans="1:21">
      <c r="A243" s="21" t="s">
        <v>267</v>
      </c>
      <c r="B243" s="29" t="s">
        <v>52</v>
      </c>
      <c r="C243" s="72">
        <v>-23.6878685055906</v>
      </c>
      <c r="D243" s="229">
        <v>0</v>
      </c>
      <c r="E243" s="72">
        <f t="shared" si="62"/>
        <v>-23.6878685055906</v>
      </c>
      <c r="G243" s="209">
        <f t="shared" si="63"/>
        <v>0.39340402974062361</v>
      </c>
      <c r="H243" s="210">
        <f t="shared" si="65"/>
        <v>-6.6878685055906004</v>
      </c>
      <c r="I243" s="84"/>
      <c r="J243" s="209">
        <f t="shared" si="64"/>
        <v>0.39340402974062361</v>
      </c>
      <c r="K243" s="210">
        <f t="shared" si="66"/>
        <v>-6.6878685055906004</v>
      </c>
      <c r="L243" s="84"/>
      <c r="M243" s="272">
        <v>16</v>
      </c>
      <c r="N243" s="72">
        <v>-17</v>
      </c>
      <c r="O243" s="72">
        <v>-17</v>
      </c>
      <c r="P243" s="72">
        <v>5</v>
      </c>
      <c r="Q243" s="72">
        <v>-41</v>
      </c>
      <c r="S243" s="126"/>
      <c r="T243" s="126"/>
      <c r="U243" s="126"/>
    </row>
    <row r="244" spans="1:21">
      <c r="A244" s="21" t="s">
        <v>268</v>
      </c>
      <c r="B244" s="36" t="s">
        <v>54</v>
      </c>
      <c r="C244" s="75">
        <v>73.565664879640593</v>
      </c>
      <c r="D244" s="238">
        <v>0</v>
      </c>
      <c r="E244" s="75">
        <f t="shared" si="62"/>
        <v>73.565664879640593</v>
      </c>
      <c r="G244" s="213">
        <f t="shared" si="63"/>
        <v>-0.21738654383361067</v>
      </c>
      <c r="H244" s="214">
        <f t="shared" si="65"/>
        <v>-20.434335120359407</v>
      </c>
      <c r="I244" s="84"/>
      <c r="J244" s="213">
        <f t="shared" si="64"/>
        <v>-0.21738654383361067</v>
      </c>
      <c r="K244" s="214">
        <f t="shared" si="66"/>
        <v>-20.434335120359407</v>
      </c>
      <c r="L244" s="84"/>
      <c r="M244" s="273">
        <v>16</v>
      </c>
      <c r="N244" s="75">
        <v>94</v>
      </c>
      <c r="O244" s="75">
        <v>96</v>
      </c>
      <c r="P244" s="75">
        <v>120</v>
      </c>
      <c r="Q244" s="75">
        <v>50</v>
      </c>
      <c r="S244" s="126"/>
      <c r="T244" s="126"/>
      <c r="U244" s="126"/>
    </row>
    <row r="245" spans="1:21">
      <c r="A245" s="21"/>
      <c r="C245" s="84"/>
      <c r="D245" s="21"/>
      <c r="E245" s="84"/>
      <c r="G245" s="196"/>
      <c r="H245" s="84"/>
      <c r="I245" s="84"/>
      <c r="J245" s="196"/>
      <c r="K245" s="84"/>
      <c r="L245" s="84"/>
      <c r="M245" s="1"/>
      <c r="N245" s="1"/>
      <c r="O245" s="1"/>
      <c r="P245" s="1"/>
      <c r="Q245" s="1"/>
      <c r="S245" s="126"/>
      <c r="T245" s="126"/>
      <c r="U245" s="126"/>
    </row>
    <row r="246" spans="1:21" ht="16.5" thickBot="1">
      <c r="A246" s="21"/>
      <c r="B246" s="98" t="s">
        <v>403</v>
      </c>
      <c r="C246" s="99"/>
      <c r="D246" s="233"/>
      <c r="E246" s="99"/>
      <c r="G246" s="261"/>
      <c r="H246" s="99"/>
      <c r="I246" s="99"/>
      <c r="J246" s="261"/>
      <c r="K246" s="99"/>
      <c r="L246" s="99"/>
      <c r="M246" s="417"/>
      <c r="N246" s="417"/>
      <c r="O246" s="417"/>
      <c r="P246" s="417"/>
      <c r="Q246" s="417"/>
      <c r="S246" s="126"/>
      <c r="T246" s="126"/>
      <c r="U246" s="126"/>
    </row>
    <row r="247" spans="1:21" ht="15.75">
      <c r="A247" s="21"/>
      <c r="B247" s="186"/>
      <c r="C247" s="234"/>
      <c r="D247" s="104"/>
      <c r="E247" s="234"/>
      <c r="G247" s="262"/>
      <c r="H247" s="234"/>
      <c r="I247" s="234"/>
      <c r="J247" s="262"/>
      <c r="K247" s="234"/>
      <c r="L247" s="234"/>
      <c r="M247" s="1"/>
      <c r="N247" s="1"/>
      <c r="O247" s="1"/>
      <c r="P247" s="1"/>
      <c r="Q247" s="1"/>
      <c r="S247" s="126"/>
      <c r="T247" s="126"/>
      <c r="U247" s="126"/>
    </row>
    <row r="248" spans="1:21">
      <c r="A248" s="21"/>
      <c r="B248" s="189"/>
      <c r="C248" s="101" t="str">
        <f>C$18</f>
        <v>Stated</v>
      </c>
      <c r="D248" s="236" t="str">
        <f>D$18</f>
        <v>Specific items</v>
      </c>
      <c r="E248" s="101" t="str">
        <f>E$18</f>
        <v>Underlying</v>
      </c>
      <c r="G248" s="263" t="str">
        <f>G$18</f>
        <v>Stated vs. MEAN</v>
      </c>
      <c r="H248" s="264"/>
      <c r="I248" s="84"/>
      <c r="J248" s="263" t="str">
        <f>J$18</f>
        <v>Underlying vs. MEAN</v>
      </c>
      <c r="K248" s="264"/>
      <c r="L248" s="84"/>
      <c r="M248" s="465"/>
      <c r="N248" s="466" t="str">
        <f>N$18</f>
        <v>MEAN</v>
      </c>
      <c r="O248" s="467" t="str">
        <f>O$18</f>
        <v>MEDIAN</v>
      </c>
      <c r="P248" s="467" t="str">
        <f>P$18</f>
        <v>MAX</v>
      </c>
      <c r="Q248" s="467" t="str">
        <f>Q$18</f>
        <v>MIN</v>
      </c>
      <c r="S248" s="126"/>
      <c r="T248" s="126"/>
      <c r="U248" s="126"/>
    </row>
    <row r="249" spans="1:21">
      <c r="A249" s="21"/>
      <c r="B249" s="100" t="str">
        <f>B$19</f>
        <v>€m</v>
      </c>
      <c r="C249" s="101" t="str">
        <f>C$19</f>
        <v>Q4-24</v>
      </c>
      <c r="D249" s="236" t="str">
        <f>D$19</f>
        <v>Q4-24</v>
      </c>
      <c r="E249" s="101" t="str">
        <f>E$19</f>
        <v>Q4-24</v>
      </c>
      <c r="G249" s="265" t="str">
        <f>G$19</f>
        <v>(%)</v>
      </c>
      <c r="H249" s="101" t="str">
        <f>H$19</f>
        <v>€m</v>
      </c>
      <c r="I249" s="84"/>
      <c r="J249" s="265" t="str">
        <f>J$19</f>
        <v>(%)</v>
      </c>
      <c r="K249" s="101" t="str">
        <f>K$19</f>
        <v>€m</v>
      </c>
      <c r="L249" s="84"/>
      <c r="M249" s="467" t="str">
        <f>M$19</f>
        <v>#</v>
      </c>
      <c r="N249" s="466" t="str">
        <f>N$19</f>
        <v>4T24</v>
      </c>
      <c r="O249" s="466" t="str">
        <f>O$19</f>
        <v>4T24</v>
      </c>
      <c r="P249" s="466" t="str">
        <f>P$19</f>
        <v>4T24</v>
      </c>
      <c r="Q249" s="466" t="str">
        <f>Q$19</f>
        <v>4T24</v>
      </c>
      <c r="S249" s="126"/>
      <c r="T249" s="126"/>
      <c r="U249" s="126"/>
    </row>
    <row r="250" spans="1:21">
      <c r="A250" s="21"/>
      <c r="B250" s="26"/>
      <c r="C250" s="84"/>
      <c r="D250" s="21"/>
      <c r="E250" s="84"/>
      <c r="G250" s="196"/>
      <c r="H250" s="84"/>
      <c r="I250" s="84"/>
      <c r="J250" s="196"/>
      <c r="K250" s="84"/>
      <c r="L250" s="84"/>
      <c r="M250" s="1"/>
      <c r="N250" s="1"/>
      <c r="O250" s="1"/>
      <c r="P250" s="1"/>
      <c r="Q250" s="1"/>
      <c r="S250" s="126"/>
      <c r="T250" s="126"/>
      <c r="U250" s="126"/>
    </row>
    <row r="251" spans="1:21">
      <c r="A251" s="21" t="s">
        <v>270</v>
      </c>
      <c r="B251" s="28" t="s">
        <v>26</v>
      </c>
      <c r="C251" s="88">
        <v>192.99693036851801</v>
      </c>
      <c r="D251" s="201">
        <v>0</v>
      </c>
      <c r="E251" s="74">
        <f t="shared" ref="E251:E264" si="67">(C251-D251)</f>
        <v>192.99693036851801</v>
      </c>
      <c r="G251" s="207">
        <f t="shared" ref="G251:G264" si="68">IF(ISERROR(C251/N251-1),IF($B$2="FR","ns","n.m."),IF(C251/N251-1&gt;100%,"x "&amp;(ROUND(C251/N251,1)),IF(C251/N251-1&lt;-100%,IF($B$2="FR","ns","n.m."),C251/N251-1)))</f>
        <v>2.6579416853819149E-2</v>
      </c>
      <c r="H251" s="208">
        <f>IFERROR(($C:$C-$N:$N),"N/A")</f>
        <v>4.996930368518008</v>
      </c>
      <c r="I251" s="84"/>
      <c r="J251" s="207">
        <f t="shared" ref="J251:J264" si="69">IF(ISERROR((C251-D251)/N251-1),IF($B$2="FR","ns","n.m."),IF((C251-D251)/N251-1&gt;100%,"x "&amp;(ROUND((C251-D251)/N251,1)),IF((C251-D251)/N251-1&lt;-100%,IF($B$2="FR","ns","n.m."),(C251-D251)/N251-1)))</f>
        <v>2.6579416853819149E-2</v>
      </c>
      <c r="K251" s="208">
        <f>IFERROR(($C:$C-$D:$D-$N:$N),"N/A")</f>
        <v>4.996930368518008</v>
      </c>
      <c r="L251" s="84"/>
      <c r="M251" s="271">
        <v>17</v>
      </c>
      <c r="N251" s="74">
        <v>188</v>
      </c>
      <c r="O251" s="74">
        <v>192</v>
      </c>
      <c r="P251" s="74">
        <v>198</v>
      </c>
      <c r="Q251" s="74">
        <v>166</v>
      </c>
      <c r="S251" s="126"/>
      <c r="T251" s="126"/>
      <c r="U251" s="126"/>
    </row>
    <row r="252" spans="1:21">
      <c r="A252" s="21" t="s">
        <v>271</v>
      </c>
      <c r="B252" s="29" t="s">
        <v>28</v>
      </c>
      <c r="C252" s="72">
        <v>-99.759783627008702</v>
      </c>
      <c r="D252" s="229">
        <v>0</v>
      </c>
      <c r="E252" s="91">
        <f>(C252-D252-D253)</f>
        <v>-99.759783627008702</v>
      </c>
      <c r="G252" s="209">
        <f t="shared" si="68"/>
        <v>-3.1458411388264995E-2</v>
      </c>
      <c r="H252" s="210">
        <f>IFERROR(($C:$C-$N:$N),"N/A")</f>
        <v>3.2402163729912985</v>
      </c>
      <c r="I252" s="84"/>
      <c r="J252" s="209">
        <f>IF(ISERROR(E252/N252-1),IF($B$2="FR","ns","n.m."),IF(E252/N252-1&gt;100%,"x "&amp;(ROUND(E252/N252,1)),IF(E252/N252-1&lt;-100%,IF(B2="FR","ns","n.m."),E252/N252-1)))</f>
        <v>-3.1458411388264995E-2</v>
      </c>
      <c r="K252" s="210">
        <f>IFERROR(($E:$E-$N:$N),"N/A")</f>
        <v>3.2402163729912985</v>
      </c>
      <c r="L252" s="84"/>
      <c r="M252" s="272">
        <v>16</v>
      </c>
      <c r="N252" s="72">
        <v>-103</v>
      </c>
      <c r="O252" s="72">
        <v>-102</v>
      </c>
      <c r="P252" s="72">
        <v>-99</v>
      </c>
      <c r="Q252" s="72">
        <v>-110</v>
      </c>
      <c r="S252" s="126"/>
      <c r="T252" s="126"/>
      <c r="U252" s="126"/>
    </row>
    <row r="253" spans="1:21">
      <c r="A253" s="182" t="s">
        <v>272</v>
      </c>
      <c r="B253" s="31" t="s">
        <v>30</v>
      </c>
      <c r="C253" s="95">
        <v>0</v>
      </c>
      <c r="D253" s="95">
        <v>0</v>
      </c>
      <c r="E253" s="95">
        <f t="shared" si="67"/>
        <v>0</v>
      </c>
      <c r="G253" s="211"/>
      <c r="H253" s="212"/>
      <c r="I253" s="21"/>
      <c r="J253" s="211"/>
      <c r="K253" s="212"/>
      <c r="L253" s="21"/>
      <c r="M253" s="217"/>
      <c r="N253" s="166"/>
      <c r="O253" s="166"/>
      <c r="P253" s="166"/>
      <c r="Q253" s="166"/>
      <c r="S253" s="225"/>
      <c r="T253" s="226"/>
      <c r="U253" s="225"/>
    </row>
    <row r="254" spans="1:21">
      <c r="A254" s="21" t="s">
        <v>273</v>
      </c>
      <c r="B254" s="28" t="s">
        <v>32</v>
      </c>
      <c r="C254" s="74">
        <v>93.237146741508994</v>
      </c>
      <c r="D254" s="237">
        <v>0</v>
      </c>
      <c r="E254" s="74">
        <f t="shared" si="67"/>
        <v>93.237146741508994</v>
      </c>
      <c r="G254" s="207">
        <f t="shared" si="68"/>
        <v>0.10996603263701177</v>
      </c>
      <c r="H254" s="208">
        <f t="shared" ref="H254:H264" si="70">IFERROR(($C:$C-$N:$N),"N/A")</f>
        <v>9.2371467415089938</v>
      </c>
      <c r="I254" s="84"/>
      <c r="J254" s="207">
        <f t="shared" si="69"/>
        <v>0.10996603263701177</v>
      </c>
      <c r="K254" s="208">
        <f t="shared" ref="K254:K264" si="71">IFERROR(($C:$C-$D:$D-$N:$N),"N/A")</f>
        <v>9.2371467415089938</v>
      </c>
      <c r="L254" s="84"/>
      <c r="M254" s="271">
        <v>16</v>
      </c>
      <c r="N254" s="74">
        <v>84</v>
      </c>
      <c r="O254" s="74">
        <v>89</v>
      </c>
      <c r="P254" s="74">
        <v>95</v>
      </c>
      <c r="Q254" s="74">
        <v>56</v>
      </c>
      <c r="S254" s="126"/>
      <c r="T254" s="126"/>
      <c r="U254" s="126"/>
    </row>
    <row r="255" spans="1:21">
      <c r="A255" s="21" t="s">
        <v>274</v>
      </c>
      <c r="B255" s="29" t="s">
        <v>34</v>
      </c>
      <c r="C255" s="72">
        <v>-19.665001778345399</v>
      </c>
      <c r="D255" s="229">
        <v>0</v>
      </c>
      <c r="E255" s="72">
        <f t="shared" si="67"/>
        <v>-19.665001778345399</v>
      </c>
      <c r="G255" s="209">
        <f t="shared" si="68"/>
        <v>-1.6749911082730051E-2</v>
      </c>
      <c r="H255" s="210">
        <f t="shared" si="70"/>
        <v>0.33499822165460102</v>
      </c>
      <c r="I255" s="84"/>
      <c r="J255" s="209">
        <f t="shared" si="69"/>
        <v>-1.6749911082730051E-2</v>
      </c>
      <c r="K255" s="210">
        <f t="shared" si="71"/>
        <v>0.33499822165460102</v>
      </c>
      <c r="L255" s="84"/>
      <c r="M255" s="272">
        <v>16</v>
      </c>
      <c r="N255" s="72">
        <v>-20</v>
      </c>
      <c r="O255" s="72">
        <v>-20</v>
      </c>
      <c r="P255" s="72">
        <v>-11</v>
      </c>
      <c r="Q255" s="72">
        <v>-25</v>
      </c>
      <c r="S255" s="126"/>
      <c r="T255" s="126"/>
      <c r="U255" s="126"/>
    </row>
    <row r="256" spans="1:21">
      <c r="A256" s="21" t="s">
        <v>275</v>
      </c>
      <c r="B256" s="29" t="s">
        <v>38</v>
      </c>
      <c r="C256" s="72">
        <v>-2.1996307942152402</v>
      </c>
      <c r="D256" s="229">
        <v>0</v>
      </c>
      <c r="E256" s="72">
        <f t="shared" si="67"/>
        <v>-2.1996307942152402</v>
      </c>
      <c r="G256" s="209" t="str">
        <f t="shared" si="68"/>
        <v>n.m.</v>
      </c>
      <c r="H256" s="210">
        <f t="shared" si="70"/>
        <v>-3.1996307942152402</v>
      </c>
      <c r="I256" s="84"/>
      <c r="J256" s="209" t="str">
        <f t="shared" si="69"/>
        <v>n.m.</v>
      </c>
      <c r="K256" s="210">
        <f t="shared" si="71"/>
        <v>-3.1996307942152402</v>
      </c>
      <c r="L256" s="84"/>
      <c r="M256" s="272">
        <v>15</v>
      </c>
      <c r="N256" s="72">
        <v>1</v>
      </c>
      <c r="O256" s="72">
        <v>0</v>
      </c>
      <c r="P256" s="72">
        <v>15</v>
      </c>
      <c r="Q256" s="72">
        <v>-3</v>
      </c>
      <c r="S256" s="126"/>
      <c r="T256" s="126"/>
      <c r="U256" s="126"/>
    </row>
    <row r="257" spans="1:21">
      <c r="A257" s="21" t="s">
        <v>276</v>
      </c>
      <c r="B257" s="29" t="s">
        <v>40</v>
      </c>
      <c r="C257" s="72">
        <v>-7.6750225938004801</v>
      </c>
      <c r="D257" s="229">
        <v>0</v>
      </c>
      <c r="E257" s="72">
        <f t="shared" si="67"/>
        <v>-7.6750225938004801</v>
      </c>
      <c r="G257" s="209" t="str">
        <f t="shared" si="68"/>
        <v>n.m.</v>
      </c>
      <c r="H257" s="210">
        <f t="shared" si="70"/>
        <v>-7.6750225938004801</v>
      </c>
      <c r="I257" s="84"/>
      <c r="J257" s="209" t="str">
        <f t="shared" si="69"/>
        <v>n.m.</v>
      </c>
      <c r="K257" s="210">
        <f t="shared" si="71"/>
        <v>-7.6750225938004801</v>
      </c>
      <c r="L257" s="84"/>
      <c r="M257" s="272">
        <v>15</v>
      </c>
      <c r="N257" s="72">
        <v>0</v>
      </c>
      <c r="O257" s="72">
        <v>0</v>
      </c>
      <c r="P257" s="72">
        <v>0</v>
      </c>
      <c r="Q257" s="72">
        <v>-7</v>
      </c>
      <c r="S257" s="126"/>
      <c r="T257" s="126"/>
      <c r="U257" s="126"/>
    </row>
    <row r="258" spans="1:21">
      <c r="A258" s="21" t="s">
        <v>277</v>
      </c>
      <c r="B258" s="29" t="s">
        <v>42</v>
      </c>
      <c r="C258" s="72">
        <v>0</v>
      </c>
      <c r="D258" s="229">
        <v>0</v>
      </c>
      <c r="E258" s="72">
        <f t="shared" si="67"/>
        <v>0</v>
      </c>
      <c r="G258" s="209" t="str">
        <f t="shared" si="68"/>
        <v>n.m.</v>
      </c>
      <c r="H258" s="210">
        <f t="shared" si="70"/>
        <v>0</v>
      </c>
      <c r="I258" s="84"/>
      <c r="J258" s="209" t="str">
        <f t="shared" si="69"/>
        <v>n.m.</v>
      </c>
      <c r="K258" s="210">
        <f t="shared" si="71"/>
        <v>0</v>
      </c>
      <c r="L258" s="84"/>
      <c r="M258" s="272">
        <v>14</v>
      </c>
      <c r="N258" s="72">
        <v>0</v>
      </c>
      <c r="O258" s="72">
        <v>0</v>
      </c>
      <c r="P258" s="72">
        <v>0</v>
      </c>
      <c r="Q258" s="72">
        <v>0</v>
      </c>
      <c r="S258" s="126"/>
      <c r="T258" s="126"/>
      <c r="U258" s="126"/>
    </row>
    <row r="259" spans="1:21">
      <c r="A259" s="21" t="s">
        <v>278</v>
      </c>
      <c r="B259" s="28" t="s">
        <v>44</v>
      </c>
      <c r="C259" s="74">
        <v>63.6974915751479</v>
      </c>
      <c r="D259" s="237">
        <v>0</v>
      </c>
      <c r="E259" s="74">
        <f t="shared" si="67"/>
        <v>63.6974915751479</v>
      </c>
      <c r="G259" s="207">
        <f t="shared" si="68"/>
        <v>-2.0038591151570806E-2</v>
      </c>
      <c r="H259" s="208">
        <f t="shared" si="70"/>
        <v>-1.3025084248520997</v>
      </c>
      <c r="I259" s="84"/>
      <c r="J259" s="207">
        <f t="shared" si="69"/>
        <v>-2.0038591151570806E-2</v>
      </c>
      <c r="K259" s="208">
        <f t="shared" si="71"/>
        <v>-1.3025084248520997</v>
      </c>
      <c r="L259" s="84"/>
      <c r="M259" s="271">
        <v>16</v>
      </c>
      <c r="N259" s="74">
        <v>65</v>
      </c>
      <c r="O259" s="74">
        <v>68</v>
      </c>
      <c r="P259" s="74">
        <v>75</v>
      </c>
      <c r="Q259" s="74">
        <v>48</v>
      </c>
      <c r="S259" s="126"/>
      <c r="T259" s="126"/>
      <c r="U259" s="126"/>
    </row>
    <row r="260" spans="1:21">
      <c r="A260" s="21" t="s">
        <v>279</v>
      </c>
      <c r="B260" s="29" t="s">
        <v>46</v>
      </c>
      <c r="C260" s="72">
        <v>-13.7349631359663</v>
      </c>
      <c r="D260" s="229">
        <v>0</v>
      </c>
      <c r="E260" s="72">
        <f t="shared" si="67"/>
        <v>-13.7349631359663</v>
      </c>
      <c r="G260" s="209">
        <f t="shared" si="68"/>
        <v>-0.23694649244631671</v>
      </c>
      <c r="H260" s="210">
        <f t="shared" si="70"/>
        <v>4.2650368640337</v>
      </c>
      <c r="I260" s="84"/>
      <c r="J260" s="209">
        <f t="shared" si="69"/>
        <v>-0.23694649244631671</v>
      </c>
      <c r="K260" s="210">
        <f t="shared" si="71"/>
        <v>4.2650368640337</v>
      </c>
      <c r="L260" s="84"/>
      <c r="M260" s="272">
        <v>16</v>
      </c>
      <c r="N260" s="72">
        <v>-18</v>
      </c>
      <c r="O260" s="72">
        <v>-17</v>
      </c>
      <c r="P260" s="72">
        <v>-11</v>
      </c>
      <c r="Q260" s="72">
        <v>-28</v>
      </c>
      <c r="S260" s="126"/>
      <c r="T260" s="126"/>
      <c r="U260" s="126"/>
    </row>
    <row r="261" spans="1:21">
      <c r="A261" s="21" t="s">
        <v>280</v>
      </c>
      <c r="B261" s="29" t="s">
        <v>48</v>
      </c>
      <c r="C261" s="72">
        <v>0</v>
      </c>
      <c r="D261" s="229">
        <v>0</v>
      </c>
      <c r="E261" s="72">
        <f t="shared" si="67"/>
        <v>0</v>
      </c>
      <c r="G261" s="209" t="str">
        <f t="shared" si="68"/>
        <v>n.m.</v>
      </c>
      <c r="H261" s="210">
        <f t="shared" si="70"/>
        <v>0</v>
      </c>
      <c r="I261" s="84"/>
      <c r="J261" s="209" t="str">
        <f t="shared" si="69"/>
        <v>n.m.</v>
      </c>
      <c r="K261" s="210">
        <f t="shared" si="71"/>
        <v>0</v>
      </c>
      <c r="L261" s="84"/>
      <c r="M261" s="272">
        <v>14</v>
      </c>
      <c r="N261" s="72">
        <v>0</v>
      </c>
      <c r="O261" s="72">
        <v>0</v>
      </c>
      <c r="P261" s="72">
        <v>0</v>
      </c>
      <c r="Q261" s="72">
        <v>0</v>
      </c>
      <c r="S261" s="126"/>
      <c r="T261" s="126"/>
      <c r="U261" s="126"/>
    </row>
    <row r="262" spans="1:21">
      <c r="A262" s="21" t="s">
        <v>281</v>
      </c>
      <c r="B262" s="28" t="s">
        <v>50</v>
      </c>
      <c r="C262" s="74">
        <v>49.962528439181703</v>
      </c>
      <c r="D262" s="237">
        <v>0</v>
      </c>
      <c r="E262" s="74">
        <f t="shared" si="67"/>
        <v>49.962528439181703</v>
      </c>
      <c r="G262" s="207">
        <f t="shared" si="68"/>
        <v>6.3032519982589408E-2</v>
      </c>
      <c r="H262" s="208">
        <f t="shared" si="70"/>
        <v>2.9625284391817033</v>
      </c>
      <c r="I262" s="84"/>
      <c r="J262" s="207">
        <f t="shared" si="69"/>
        <v>6.3032519982589408E-2</v>
      </c>
      <c r="K262" s="208">
        <f t="shared" si="71"/>
        <v>2.9625284391817033</v>
      </c>
      <c r="L262" s="84"/>
      <c r="M262" s="271">
        <v>16</v>
      </c>
      <c r="N262" s="74">
        <v>47</v>
      </c>
      <c r="O262" s="74">
        <v>50</v>
      </c>
      <c r="P262" s="74">
        <v>56</v>
      </c>
      <c r="Q262" s="74">
        <v>32</v>
      </c>
      <c r="S262" s="126"/>
      <c r="T262" s="126"/>
      <c r="U262" s="126"/>
    </row>
    <row r="263" spans="1:21">
      <c r="A263" s="21" t="s">
        <v>282</v>
      </c>
      <c r="B263" s="29" t="s">
        <v>52</v>
      </c>
      <c r="C263" s="72">
        <v>8.16288922514383E-4</v>
      </c>
      <c r="D263" s="229">
        <v>0</v>
      </c>
      <c r="E263" s="72">
        <f t="shared" si="67"/>
        <v>8.16288922514383E-4</v>
      </c>
      <c r="G263" s="209" t="str">
        <f t="shared" si="68"/>
        <v>n.m.</v>
      </c>
      <c r="H263" s="210">
        <f t="shared" si="70"/>
        <v>8.16288922514383E-4</v>
      </c>
      <c r="I263" s="84"/>
      <c r="J263" s="209" t="str">
        <f t="shared" si="69"/>
        <v>n.m.</v>
      </c>
      <c r="K263" s="210">
        <f t="shared" si="71"/>
        <v>8.16288922514383E-4</v>
      </c>
      <c r="L263" s="84"/>
      <c r="M263" s="272">
        <v>16</v>
      </c>
      <c r="N263" s="72">
        <v>0</v>
      </c>
      <c r="O263" s="72">
        <v>0</v>
      </c>
      <c r="P263" s="72">
        <v>1</v>
      </c>
      <c r="Q263" s="72">
        <v>0</v>
      </c>
      <c r="S263" s="126"/>
      <c r="T263" s="126"/>
      <c r="U263" s="126"/>
    </row>
    <row r="264" spans="1:21">
      <c r="A264" s="21" t="s">
        <v>283</v>
      </c>
      <c r="B264" s="36" t="s">
        <v>54</v>
      </c>
      <c r="C264" s="75">
        <v>49.963344728104197</v>
      </c>
      <c r="D264" s="238">
        <v>0</v>
      </c>
      <c r="E264" s="75">
        <f t="shared" si="67"/>
        <v>49.963344728104197</v>
      </c>
      <c r="G264" s="213">
        <f t="shared" si="68"/>
        <v>6.304988783200427E-2</v>
      </c>
      <c r="H264" s="214">
        <f t="shared" si="70"/>
        <v>2.9633447281041967</v>
      </c>
      <c r="I264" s="84"/>
      <c r="J264" s="213">
        <f t="shared" si="69"/>
        <v>6.304988783200427E-2</v>
      </c>
      <c r="K264" s="214">
        <f t="shared" si="71"/>
        <v>2.9633447281041967</v>
      </c>
      <c r="L264" s="84"/>
      <c r="M264" s="273">
        <v>16</v>
      </c>
      <c r="N264" s="75">
        <v>47</v>
      </c>
      <c r="O264" s="75">
        <v>50</v>
      </c>
      <c r="P264" s="75">
        <v>56</v>
      </c>
      <c r="Q264" s="75">
        <v>32</v>
      </c>
      <c r="S264" s="126"/>
      <c r="T264" s="126"/>
      <c r="U264" s="126"/>
    </row>
    <row r="265" spans="1:21">
      <c r="A265" s="21"/>
      <c r="C265" s="174"/>
      <c r="D265" s="56"/>
      <c r="E265" s="174"/>
      <c r="G265" s="274"/>
      <c r="H265" s="174"/>
      <c r="I265" s="174"/>
      <c r="J265" s="274"/>
      <c r="K265" s="174"/>
      <c r="L265" s="174"/>
      <c r="M265" s="1"/>
      <c r="N265" s="1"/>
      <c r="O265" s="1"/>
      <c r="P265" s="1"/>
      <c r="Q265" s="1"/>
      <c r="S265" s="126"/>
      <c r="T265" s="126"/>
      <c r="U265" s="126"/>
    </row>
    <row r="266" spans="1:21">
      <c r="A266" s="21"/>
      <c r="C266" s="84"/>
      <c r="D266" s="21"/>
      <c r="E266" s="84"/>
      <c r="G266" s="196"/>
      <c r="H266" s="84"/>
      <c r="I266" s="84"/>
      <c r="J266" s="196"/>
      <c r="K266" s="84"/>
      <c r="L266" s="84"/>
      <c r="M266" s="1"/>
      <c r="N266" s="1"/>
      <c r="O266" s="1"/>
      <c r="P266" s="1"/>
      <c r="Q266" s="1"/>
      <c r="S266" s="126"/>
      <c r="T266" s="126"/>
      <c r="U266" s="126"/>
    </row>
    <row r="267" spans="1:21" ht="16.5" thickBot="1">
      <c r="A267" s="21"/>
      <c r="B267" s="24" t="s">
        <v>404</v>
      </c>
      <c r="C267" s="86"/>
      <c r="D267" s="239"/>
      <c r="E267" s="86"/>
      <c r="G267" s="197"/>
      <c r="H267" s="86"/>
      <c r="I267" s="86"/>
      <c r="J267" s="197"/>
      <c r="K267" s="86"/>
      <c r="L267" s="86"/>
      <c r="M267" s="10"/>
      <c r="N267" s="10"/>
      <c r="O267" s="10"/>
      <c r="P267" s="10"/>
      <c r="Q267" s="10"/>
      <c r="S267" s="126"/>
      <c r="T267" s="126"/>
      <c r="U267" s="126"/>
    </row>
    <row r="268" spans="1:21" ht="15.75">
      <c r="A268" s="21"/>
      <c r="B268" s="184"/>
      <c r="C268" s="234"/>
      <c r="D268" s="104"/>
      <c r="E268" s="234"/>
      <c r="G268" s="262"/>
      <c r="H268" s="234"/>
      <c r="I268" s="234"/>
      <c r="J268" s="262"/>
      <c r="K268" s="234"/>
      <c r="L268" s="234"/>
      <c r="M268" s="1"/>
      <c r="N268" s="1"/>
      <c r="O268" s="1"/>
      <c r="P268" s="1"/>
      <c r="Q268" s="1"/>
      <c r="S268" s="126"/>
      <c r="T268" s="126"/>
      <c r="U268" s="126"/>
    </row>
    <row r="269" spans="1:21">
      <c r="A269" s="21"/>
      <c r="B269" s="190"/>
      <c r="C269" s="185" t="str">
        <f>C$18</f>
        <v>Stated</v>
      </c>
      <c r="D269" s="198" t="str">
        <f>D$18</f>
        <v>Specific items</v>
      </c>
      <c r="E269" s="185" t="str">
        <f>E$18</f>
        <v>Underlying</v>
      </c>
      <c r="G269" s="258" t="str">
        <f>G$18</f>
        <v>Stated vs. MEAN</v>
      </c>
      <c r="H269" s="205"/>
      <c r="I269" s="84"/>
      <c r="J269" s="258" t="str">
        <f>J$18</f>
        <v>Underlying vs. MEAN</v>
      </c>
      <c r="K269" s="205"/>
      <c r="L269" s="84"/>
      <c r="M269" s="462"/>
      <c r="N269" s="463" t="str">
        <f>N$18</f>
        <v>MEAN</v>
      </c>
      <c r="O269" s="463" t="str">
        <f>O$18</f>
        <v>MEDIAN</v>
      </c>
      <c r="P269" s="463" t="str">
        <f>P$18</f>
        <v>MAX</v>
      </c>
      <c r="Q269" s="463" t="str">
        <f>Q$18</f>
        <v>MIN</v>
      </c>
      <c r="S269" s="126"/>
      <c r="T269" s="126"/>
      <c r="U269" s="126"/>
    </row>
    <row r="270" spans="1:21">
      <c r="A270" s="21"/>
      <c r="B270" s="25" t="str">
        <f>B$19</f>
        <v>€m</v>
      </c>
      <c r="C270" s="58" t="str">
        <f>C$19</f>
        <v>Q4-24</v>
      </c>
      <c r="D270" s="200" t="str">
        <f>D$19</f>
        <v>Q4-24</v>
      </c>
      <c r="E270" s="58" t="str">
        <f>E$19</f>
        <v>Q4-24</v>
      </c>
      <c r="G270" s="206" t="str">
        <f>G$19</f>
        <v>(%)</v>
      </c>
      <c r="H270" s="58" t="str">
        <f>H$19</f>
        <v>€m</v>
      </c>
      <c r="I270" s="84"/>
      <c r="J270" s="206" t="str">
        <f>J$19</f>
        <v>(%)</v>
      </c>
      <c r="K270" s="58" t="str">
        <f>K$19</f>
        <v>€m</v>
      </c>
      <c r="L270" s="84"/>
      <c r="M270" s="462" t="str">
        <f>M$19</f>
        <v>#</v>
      </c>
      <c r="N270" s="464" t="str">
        <f>N$19</f>
        <v>4T24</v>
      </c>
      <c r="O270" s="464" t="str">
        <f>O$19</f>
        <v>4T24</v>
      </c>
      <c r="P270" s="464" t="str">
        <f>P$19</f>
        <v>4T24</v>
      </c>
      <c r="Q270" s="464" t="str">
        <f>Q$19</f>
        <v>4T24</v>
      </c>
      <c r="S270" s="126"/>
      <c r="T270" s="126"/>
      <c r="U270" s="126"/>
    </row>
    <row r="271" spans="1:21">
      <c r="A271" s="21"/>
      <c r="B271" s="26"/>
      <c r="C271" s="84"/>
      <c r="D271" s="21"/>
      <c r="E271" s="84"/>
      <c r="G271" s="196"/>
      <c r="H271" s="84"/>
      <c r="I271" s="84"/>
      <c r="J271" s="196"/>
      <c r="K271" s="84"/>
      <c r="L271" s="84"/>
      <c r="M271" s="1"/>
      <c r="N271" s="1"/>
      <c r="O271" s="1"/>
      <c r="P271" s="1"/>
      <c r="Q271" s="1"/>
      <c r="S271" s="126"/>
      <c r="T271" s="126"/>
      <c r="U271" s="126"/>
    </row>
    <row r="272" spans="1:21">
      <c r="A272" s="104" t="s">
        <v>285</v>
      </c>
      <c r="B272" s="39" t="s">
        <v>26</v>
      </c>
      <c r="C272" s="88">
        <v>2107.6971557493498</v>
      </c>
      <c r="D272" s="201">
        <v>-23.719841076372191</v>
      </c>
      <c r="E272" s="143">
        <f t="shared" ref="E272:E287" si="72">(C272-D272)</f>
        <v>2131.416996825722</v>
      </c>
      <c r="G272" s="266">
        <f t="shared" ref="G272:G287" si="73">IF(ISERROR(C272/N272-1),IF($B$2="FR","ns","n.m."),IF(C272/N272-1&gt;100%,"x "&amp;(ROUND(C272/N272,1)),IF(C272/N272-1&lt;-100%,IF($B$2="FR","ns","n.m."),C272/N272-1)))</f>
        <v>6.6108829412923509E-2</v>
      </c>
      <c r="H272" s="267">
        <f>IFERROR(($C:$C-$N:$N),"N/A")</f>
        <v>130.6971557493498</v>
      </c>
      <c r="I272" s="234"/>
      <c r="J272" s="268">
        <f>IF(ISERROR((C272-D272)/N272-1),IF($B$2="FR","ns","n.m."),IF((C272-D272)/N272-1&gt;100%,"x "&amp;(ROUND((C272-D272)/N272,1)),IF((C272-D272)/N272-1&lt;-100%,IF($B$2="FR","ns","n.m."),(C272-D272)/N272-1)))</f>
        <v>7.8106725759090612E-2</v>
      </c>
      <c r="K272" s="267">
        <f>IFERROR(($C:$C-$D:$D-$N:$N),"N/A")</f>
        <v>154.41699682572198</v>
      </c>
      <c r="L272" s="234"/>
      <c r="M272" s="468">
        <v>18</v>
      </c>
      <c r="N272" s="469">
        <v>1977</v>
      </c>
      <c r="O272" s="469">
        <v>1963</v>
      </c>
      <c r="P272" s="469">
        <v>2077</v>
      </c>
      <c r="Q272" s="469">
        <v>1798</v>
      </c>
      <c r="S272" s="223">
        <f>C272-(C294+C360)</f>
        <v>0</v>
      </c>
      <c r="T272" s="227">
        <f t="shared" ref="T272:T287" si="74">C272</f>
        <v>2107.6971557493498</v>
      </c>
      <c r="U272" s="223">
        <f>E272-(E294+E360)</f>
        <v>0</v>
      </c>
    </row>
    <row r="273" spans="1:21">
      <c r="A273" s="110" t="s">
        <v>286</v>
      </c>
      <c r="B273" s="41" t="s">
        <v>287</v>
      </c>
      <c r="C273" s="145">
        <f>C295</f>
        <v>-23.719841076372191</v>
      </c>
      <c r="D273" s="145">
        <f>D295</f>
        <v>-23.719841076372191</v>
      </c>
      <c r="E273" s="145">
        <f>(C273-D273)</f>
        <v>0</v>
      </c>
      <c r="G273" s="269"/>
      <c r="H273" s="270"/>
      <c r="I273" s="104"/>
      <c r="J273" s="269"/>
      <c r="K273" s="270"/>
      <c r="L273" s="104"/>
      <c r="M273" s="217"/>
      <c r="N273" s="166"/>
      <c r="O273" s="166"/>
      <c r="P273" s="166"/>
      <c r="Q273" s="166"/>
      <c r="S273" s="223">
        <f>C273-(C295)</f>
        <v>0</v>
      </c>
      <c r="T273" s="173">
        <f t="shared" si="74"/>
        <v>-23.719841076372191</v>
      </c>
      <c r="U273" s="223">
        <f>E273-(E295)</f>
        <v>0</v>
      </c>
    </row>
    <row r="274" spans="1:21">
      <c r="A274" s="21" t="s">
        <v>288</v>
      </c>
      <c r="B274" s="29" t="s">
        <v>28</v>
      </c>
      <c r="C274" s="72">
        <v>-1297.9222189679101</v>
      </c>
      <c r="D274" s="229">
        <v>-26.559618720000032</v>
      </c>
      <c r="E274" s="91">
        <f>(C274-D274-D275)</f>
        <v>-1271.36260024791</v>
      </c>
      <c r="G274" s="209">
        <f>IF(ISERROR(C274/N274-1),IF($B$2="FR","ns","n.m."),IF(C274/N274-1&gt;100%,"x "&amp;(ROUND(C274/N274,1)),IF(C274/N274-1&lt;-100%,IF($B$2="FR","ns","n.m."),C274/N274-1)))</f>
        <v>3.5025692956866195E-2</v>
      </c>
      <c r="H274" s="210">
        <f>IFERROR(($C:$C-$N:$N),"N/A")</f>
        <v>-43.922218967910112</v>
      </c>
      <c r="I274" s="84"/>
      <c r="J274" s="209">
        <f>IF(ISERROR(E274/N274-1),IF($B$2="FR","ns","n.m."),IF(E274/N274-1&gt;100%,"x "&amp;(ROUND(E274/N274,1)),IF(E274/N274-1&lt;-100%,IF(B2="FR","ns","n.m."),E274/N274-1)))</f>
        <v>1.3845773722416244E-2</v>
      </c>
      <c r="K274" s="210">
        <f>IFERROR(($E:$E-$N:$N),"N/A")</f>
        <v>-17.362600247909995</v>
      </c>
      <c r="L274" s="84"/>
      <c r="M274" s="272">
        <v>18</v>
      </c>
      <c r="N274" s="72">
        <v>-1254</v>
      </c>
      <c r="O274" s="72">
        <v>-1263</v>
      </c>
      <c r="P274" s="72">
        <v>-1145</v>
      </c>
      <c r="Q274" s="72">
        <v>-1298</v>
      </c>
      <c r="S274" s="225">
        <f t="shared" ref="S274:U277" si="75">C274-(C296+C361)</f>
        <v>-4.0927261579781771E-12</v>
      </c>
      <c r="T274" s="224">
        <f t="shared" si="74"/>
        <v>-1297.9222189679101</v>
      </c>
      <c r="U274" s="225">
        <f t="shared" si="75"/>
        <v>-4.0927261579781771E-12</v>
      </c>
    </row>
    <row r="275" spans="1:21">
      <c r="A275" s="182" t="s">
        <v>289</v>
      </c>
      <c r="B275" s="31" t="s">
        <v>30</v>
      </c>
      <c r="C275" s="95">
        <v>0</v>
      </c>
      <c r="D275" s="95">
        <v>0</v>
      </c>
      <c r="E275" s="95">
        <f t="shared" si="72"/>
        <v>0</v>
      </c>
      <c r="G275" s="211"/>
      <c r="H275" s="212"/>
      <c r="I275" s="21"/>
      <c r="J275" s="211"/>
      <c r="K275" s="212"/>
      <c r="L275" s="21"/>
      <c r="M275" s="217"/>
      <c r="N275" s="166"/>
      <c r="O275" s="166"/>
      <c r="P275" s="166"/>
      <c r="Q275" s="166"/>
      <c r="S275" s="223">
        <f t="shared" si="75"/>
        <v>0</v>
      </c>
      <c r="T275" s="226">
        <f t="shared" si="74"/>
        <v>0</v>
      </c>
      <c r="U275" s="223">
        <f t="shared" si="75"/>
        <v>0</v>
      </c>
    </row>
    <row r="276" spans="1:21">
      <c r="A276" s="21" t="s">
        <v>290</v>
      </c>
      <c r="B276" s="28" t="s">
        <v>32</v>
      </c>
      <c r="C276" s="60">
        <v>809.77493678144697</v>
      </c>
      <c r="D276" s="228">
        <v>-50.279459796372223</v>
      </c>
      <c r="E276" s="60">
        <f t="shared" si="72"/>
        <v>860.05439657781915</v>
      </c>
      <c r="G276" s="207">
        <f t="shared" si="73"/>
        <v>0.12002065944875095</v>
      </c>
      <c r="H276" s="208">
        <f>IFERROR(($C:$C-$N:$N),"N/A")</f>
        <v>86.774936781446968</v>
      </c>
      <c r="I276" s="84"/>
      <c r="J276" s="207">
        <f t="shared" ref="J276:J287" si="76">IF(ISERROR((C276-D276)/N276-1),IF($B$2="FR","ns","n.m."),IF((C276-D276)/N276-1&gt;100%,"x "&amp;(ROUND((C276-D276)/N276,1)),IF((C276-D276)/N276-1&lt;-100%,IF($B$2="FR","ns","n.m."),(C276-D276)/N276-1)))</f>
        <v>0.18956348074387153</v>
      </c>
      <c r="K276" s="208">
        <f>IFERROR(($C:$C-$D:$D-$N:$N),"N/A")</f>
        <v>137.05439657781915</v>
      </c>
      <c r="L276" s="84"/>
      <c r="M276" s="60">
        <v>18</v>
      </c>
      <c r="N276" s="60">
        <v>723</v>
      </c>
      <c r="O276" s="60">
        <v>736</v>
      </c>
      <c r="P276" s="60">
        <v>802</v>
      </c>
      <c r="Q276" s="60">
        <v>635</v>
      </c>
      <c r="S276" s="223">
        <f t="shared" si="75"/>
        <v>0</v>
      </c>
      <c r="T276" s="224">
        <f t="shared" si="74"/>
        <v>809.77493678144697</v>
      </c>
      <c r="U276" s="223">
        <f t="shared" si="75"/>
        <v>0</v>
      </c>
    </row>
    <row r="277" spans="1:21">
      <c r="A277" s="21" t="s">
        <v>291</v>
      </c>
      <c r="B277" s="29" t="s">
        <v>34</v>
      </c>
      <c r="C277" s="72">
        <v>-92.622777994151207</v>
      </c>
      <c r="D277" s="229">
        <v>1.0200000261299999E-6</v>
      </c>
      <c r="E277" s="72">
        <f>(C277-D277)</f>
        <v>-92.622779014151234</v>
      </c>
      <c r="G277" s="209">
        <f t="shared" si="73"/>
        <v>0.44723090615861261</v>
      </c>
      <c r="H277" s="210">
        <f>IFERROR(($C:$C-$N:$N),"N/A")</f>
        <v>-28.622777994151207</v>
      </c>
      <c r="I277" s="84"/>
      <c r="J277" s="209">
        <f t="shared" si="76"/>
        <v>0.44723092209611304</v>
      </c>
      <c r="K277" s="210">
        <f>IFERROR(($C:$C-$D:$D-$N:$N),"N/A")</f>
        <v>-28.622779014151234</v>
      </c>
      <c r="L277" s="84"/>
      <c r="M277" s="272">
        <v>18</v>
      </c>
      <c r="N277" s="72">
        <v>-64</v>
      </c>
      <c r="O277" s="72">
        <v>-61</v>
      </c>
      <c r="P277" s="72">
        <v>-19</v>
      </c>
      <c r="Q277" s="72">
        <v>-139</v>
      </c>
      <c r="S277" s="223">
        <f t="shared" si="75"/>
        <v>0</v>
      </c>
      <c r="T277" s="224">
        <f t="shared" si="74"/>
        <v>-92.622777994151207</v>
      </c>
      <c r="U277" s="223">
        <f t="shared" si="75"/>
        <v>0</v>
      </c>
    </row>
    <row r="278" spans="1:21">
      <c r="A278" s="182" t="s">
        <v>292</v>
      </c>
      <c r="B278" s="31" t="s">
        <v>36</v>
      </c>
      <c r="C278" s="95">
        <v>0</v>
      </c>
      <c r="D278" s="95">
        <v>1.019999894783E-6</v>
      </c>
      <c r="E278" s="95">
        <f>(C278-D278)</f>
        <v>-1.019999894783E-6</v>
      </c>
      <c r="G278" s="211"/>
      <c r="H278" s="212"/>
      <c r="I278" s="21"/>
      <c r="J278" s="211"/>
      <c r="K278" s="212"/>
      <c r="L278" s="21"/>
      <c r="M278" s="217"/>
      <c r="N278" s="166"/>
      <c r="O278" s="166"/>
      <c r="P278" s="166"/>
      <c r="Q278" s="166"/>
      <c r="S278" s="223">
        <f>C278-(C300)</f>
        <v>0</v>
      </c>
      <c r="T278" s="226">
        <f>C278</f>
        <v>0</v>
      </c>
      <c r="U278" s="223">
        <f>E278-(E300)</f>
        <v>0</v>
      </c>
    </row>
    <row r="279" spans="1:21">
      <c r="A279" s="21" t="s">
        <v>293</v>
      </c>
      <c r="B279" s="29" t="s">
        <v>38</v>
      </c>
      <c r="C279" s="97">
        <v>6.8771430296448299</v>
      </c>
      <c r="D279" s="64">
        <v>0</v>
      </c>
      <c r="E279" s="97">
        <f t="shared" si="72"/>
        <v>6.8771430296448299</v>
      </c>
      <c r="G279" s="209" t="str">
        <f t="shared" si="73"/>
        <v>x 3.4</v>
      </c>
      <c r="H279" s="210">
        <f t="shared" ref="H279:H287" si="77">IFERROR(($C:$C-$N:$N),"N/A")</f>
        <v>4.8771430296448299</v>
      </c>
      <c r="I279" s="84"/>
      <c r="J279" s="209" t="str">
        <f t="shared" si="76"/>
        <v>x 3.4</v>
      </c>
      <c r="K279" s="210">
        <f t="shared" ref="K279:K287" si="78">IFERROR(($C:$C-$D:$D-$N:$N),"N/A")</f>
        <v>4.8771430296448299</v>
      </c>
      <c r="L279" s="84"/>
      <c r="M279" s="62">
        <v>18</v>
      </c>
      <c r="N279" s="62">
        <v>2</v>
      </c>
      <c r="O279" s="62">
        <v>1</v>
      </c>
      <c r="P279" s="62">
        <v>7</v>
      </c>
      <c r="Q279" s="62">
        <v>-5</v>
      </c>
      <c r="S279" s="223">
        <f t="shared" ref="S279:U287" si="79">C279-(C301+C365)</f>
        <v>0</v>
      </c>
      <c r="T279" s="224">
        <f t="shared" si="74"/>
        <v>6.8771430296448299</v>
      </c>
      <c r="U279" s="223">
        <f t="shared" si="79"/>
        <v>0</v>
      </c>
    </row>
    <row r="280" spans="1:21">
      <c r="A280" s="21" t="s">
        <v>294</v>
      </c>
      <c r="B280" s="29" t="s">
        <v>40</v>
      </c>
      <c r="C280" s="97">
        <v>-0.67627452812359601</v>
      </c>
      <c r="D280" s="64">
        <v>-1.8413247899999998</v>
      </c>
      <c r="E280" s="97">
        <f t="shared" si="72"/>
        <v>1.1650502618764038</v>
      </c>
      <c r="G280" s="209">
        <f t="shared" si="73"/>
        <v>-0.661862735938202</v>
      </c>
      <c r="H280" s="210">
        <f t="shared" si="77"/>
        <v>1.323725471876404</v>
      </c>
      <c r="I280" s="84"/>
      <c r="J280" s="209" t="str">
        <f t="shared" si="76"/>
        <v>n.m.</v>
      </c>
      <c r="K280" s="210">
        <f t="shared" si="78"/>
        <v>3.165050261876404</v>
      </c>
      <c r="L280" s="84"/>
      <c r="M280" s="62">
        <v>18</v>
      </c>
      <c r="N280" s="62">
        <v>-2</v>
      </c>
      <c r="O280" s="62">
        <v>0</v>
      </c>
      <c r="P280" s="62">
        <v>2</v>
      </c>
      <c r="Q280" s="62">
        <v>-29</v>
      </c>
      <c r="S280" s="223">
        <f t="shared" si="79"/>
        <v>3.9968028886505635E-15</v>
      </c>
      <c r="T280" s="224">
        <f t="shared" si="74"/>
        <v>-0.67627452812359601</v>
      </c>
      <c r="U280" s="223">
        <f t="shared" si="79"/>
        <v>3.9968028886505635E-15</v>
      </c>
    </row>
    <row r="281" spans="1:21">
      <c r="A281" s="21" t="s">
        <v>295</v>
      </c>
      <c r="B281" s="29" t="s">
        <v>42</v>
      </c>
      <c r="C281" s="97">
        <v>0</v>
      </c>
      <c r="D281" s="64">
        <v>0</v>
      </c>
      <c r="E281" s="97">
        <f t="shared" si="72"/>
        <v>0</v>
      </c>
      <c r="G281" s="209" t="str">
        <f t="shared" si="73"/>
        <v>n.m.</v>
      </c>
      <c r="H281" s="210">
        <f t="shared" si="77"/>
        <v>0</v>
      </c>
      <c r="I281" s="84"/>
      <c r="J281" s="209" t="str">
        <f t="shared" si="76"/>
        <v>n.m.</v>
      </c>
      <c r="K281" s="210">
        <f t="shared" si="78"/>
        <v>0</v>
      </c>
      <c r="L281" s="84"/>
      <c r="M281" s="62">
        <v>17</v>
      </c>
      <c r="N281" s="62">
        <v>0</v>
      </c>
      <c r="O281" s="62">
        <v>0</v>
      </c>
      <c r="P281" s="62">
        <v>0</v>
      </c>
      <c r="Q281" s="62">
        <v>0</v>
      </c>
      <c r="S281" s="223">
        <f t="shared" si="79"/>
        <v>0</v>
      </c>
      <c r="T281" s="224">
        <f t="shared" si="74"/>
        <v>0</v>
      </c>
      <c r="U281" s="223">
        <f t="shared" si="79"/>
        <v>0</v>
      </c>
    </row>
    <row r="282" spans="1:21">
      <c r="A282" s="21" t="s">
        <v>296</v>
      </c>
      <c r="B282" s="28" t="s">
        <v>44</v>
      </c>
      <c r="C282" s="60">
        <v>723.35302728881697</v>
      </c>
      <c r="D282" s="228">
        <v>-52.120782546372304</v>
      </c>
      <c r="E282" s="60">
        <f t="shared" si="72"/>
        <v>775.47380983518929</v>
      </c>
      <c r="G282" s="207">
        <f t="shared" si="73"/>
        <v>9.5989435286086389E-2</v>
      </c>
      <c r="H282" s="208">
        <f t="shared" si="77"/>
        <v>63.353027288816975</v>
      </c>
      <c r="I282" s="84"/>
      <c r="J282" s="207">
        <f t="shared" si="76"/>
        <v>0.17496031793210487</v>
      </c>
      <c r="K282" s="208">
        <f t="shared" si="78"/>
        <v>115.47380983518929</v>
      </c>
      <c r="L282" s="84"/>
      <c r="M282" s="60">
        <v>18</v>
      </c>
      <c r="N282" s="60">
        <v>660</v>
      </c>
      <c r="O282" s="60">
        <v>685</v>
      </c>
      <c r="P282" s="60">
        <v>755</v>
      </c>
      <c r="Q282" s="60">
        <v>506</v>
      </c>
      <c r="S282" s="223">
        <f t="shared" si="79"/>
        <v>0</v>
      </c>
      <c r="T282" s="224">
        <f t="shared" si="74"/>
        <v>723.35302728881697</v>
      </c>
      <c r="U282" s="223">
        <f t="shared" si="79"/>
        <v>0</v>
      </c>
    </row>
    <row r="283" spans="1:21">
      <c r="A283" s="21" t="s">
        <v>297</v>
      </c>
      <c r="B283" s="29" t="s">
        <v>46</v>
      </c>
      <c r="C283" s="97">
        <v>-166.10791287033101</v>
      </c>
      <c r="D283" s="64">
        <v>12.78609766846732</v>
      </c>
      <c r="E283" s="97">
        <f t="shared" si="72"/>
        <v>-178.89401053879834</v>
      </c>
      <c r="G283" s="209">
        <f t="shared" si="73"/>
        <v>-4.5356822584304513E-2</v>
      </c>
      <c r="H283" s="210">
        <f t="shared" si="77"/>
        <v>7.8920871296689938</v>
      </c>
      <c r="I283" s="84"/>
      <c r="J283" s="209">
        <f t="shared" si="76"/>
        <v>2.8126497349415747E-2</v>
      </c>
      <c r="K283" s="210">
        <f t="shared" si="78"/>
        <v>-4.8940105387983408</v>
      </c>
      <c r="L283" s="84"/>
      <c r="M283" s="62">
        <v>18</v>
      </c>
      <c r="N283" s="62">
        <v>-174</v>
      </c>
      <c r="O283" s="62">
        <v>-174</v>
      </c>
      <c r="P283" s="62">
        <v>-58</v>
      </c>
      <c r="Q283" s="62">
        <v>-229</v>
      </c>
      <c r="S283" s="223">
        <f t="shared" si="79"/>
        <v>-3.979039320256561E-13</v>
      </c>
      <c r="T283" s="224">
        <f t="shared" si="74"/>
        <v>-166.10791287033101</v>
      </c>
      <c r="U283" s="223">
        <f t="shared" si="79"/>
        <v>-4.2632564145606011E-13</v>
      </c>
    </row>
    <row r="284" spans="1:21">
      <c r="A284" s="21" t="s">
        <v>298</v>
      </c>
      <c r="B284" s="29" t="s">
        <v>48</v>
      </c>
      <c r="C284" s="97">
        <v>0</v>
      </c>
      <c r="D284" s="64">
        <v>0</v>
      </c>
      <c r="E284" s="97">
        <f t="shared" si="72"/>
        <v>0</v>
      </c>
      <c r="G284" s="209" t="str">
        <f t="shared" si="73"/>
        <v>n.m.</v>
      </c>
      <c r="H284" s="210">
        <f t="shared" si="77"/>
        <v>0</v>
      </c>
      <c r="I284" s="84"/>
      <c r="J284" s="209" t="str">
        <f t="shared" si="76"/>
        <v>n.m.</v>
      </c>
      <c r="K284" s="210">
        <f t="shared" si="78"/>
        <v>0</v>
      </c>
      <c r="L284" s="84"/>
      <c r="M284" s="62">
        <v>17</v>
      </c>
      <c r="N284" s="62">
        <v>0</v>
      </c>
      <c r="O284" s="62">
        <v>0</v>
      </c>
      <c r="P284" s="62">
        <v>1</v>
      </c>
      <c r="Q284" s="62">
        <v>0</v>
      </c>
      <c r="S284" s="223">
        <f t="shared" si="79"/>
        <v>0</v>
      </c>
      <c r="T284" s="224">
        <f t="shared" si="74"/>
        <v>0</v>
      </c>
      <c r="U284" s="223">
        <f t="shared" si="79"/>
        <v>0</v>
      </c>
    </row>
    <row r="285" spans="1:21">
      <c r="A285" s="21" t="s">
        <v>299</v>
      </c>
      <c r="B285" s="28" t="s">
        <v>50</v>
      </c>
      <c r="C285" s="60">
        <v>557.24511441848699</v>
      </c>
      <c r="D285" s="228">
        <v>-39.334684877904984</v>
      </c>
      <c r="E285" s="60">
        <f t="shared" si="72"/>
        <v>596.57979929639203</v>
      </c>
      <c r="G285" s="207">
        <f t="shared" si="73"/>
        <v>0.14659488563474699</v>
      </c>
      <c r="H285" s="208">
        <f t="shared" si="77"/>
        <v>71.245114418486992</v>
      </c>
      <c r="I285" s="84"/>
      <c r="J285" s="207">
        <f t="shared" si="76"/>
        <v>0.2275304512271441</v>
      </c>
      <c r="K285" s="208">
        <f t="shared" si="78"/>
        <v>110.57979929639203</v>
      </c>
      <c r="L285" s="84"/>
      <c r="M285" s="60">
        <v>18</v>
      </c>
      <c r="N285" s="60">
        <v>486</v>
      </c>
      <c r="O285" s="60">
        <v>481</v>
      </c>
      <c r="P285" s="60">
        <v>554</v>
      </c>
      <c r="Q285" s="60">
        <v>413</v>
      </c>
      <c r="S285" s="223">
        <f t="shared" si="79"/>
        <v>0</v>
      </c>
      <c r="T285" s="224">
        <f t="shared" si="74"/>
        <v>557.24511441848699</v>
      </c>
      <c r="U285" s="223">
        <f t="shared" si="79"/>
        <v>0</v>
      </c>
    </row>
    <row r="286" spans="1:21">
      <c r="A286" s="21" t="s">
        <v>300</v>
      </c>
      <c r="B286" s="29" t="s">
        <v>52</v>
      </c>
      <c r="C286" s="97">
        <v>-45.466753235200599</v>
      </c>
      <c r="D286" s="64">
        <v>7.0231054454481976</v>
      </c>
      <c r="E286" s="97">
        <f t="shared" si="72"/>
        <v>-52.489858680648794</v>
      </c>
      <c r="G286" s="209">
        <f t="shared" si="73"/>
        <v>0.16581418551796401</v>
      </c>
      <c r="H286" s="210">
        <f t="shared" si="77"/>
        <v>-6.4667532352005992</v>
      </c>
      <c r="I286" s="84"/>
      <c r="J286" s="209">
        <f t="shared" si="76"/>
        <v>0.34589381232432803</v>
      </c>
      <c r="K286" s="210">
        <f t="shared" si="78"/>
        <v>-13.489858680648794</v>
      </c>
      <c r="L286" s="84"/>
      <c r="M286" s="62">
        <v>18</v>
      </c>
      <c r="N286" s="62">
        <v>-39</v>
      </c>
      <c r="O286" s="62">
        <v>-40</v>
      </c>
      <c r="P286" s="62">
        <v>-17</v>
      </c>
      <c r="Q286" s="62">
        <v>-47</v>
      </c>
      <c r="S286" s="223">
        <f t="shared" si="79"/>
        <v>0</v>
      </c>
      <c r="T286" s="224">
        <f t="shared" si="74"/>
        <v>-45.466753235200599</v>
      </c>
      <c r="U286" s="223">
        <f t="shared" si="79"/>
        <v>0</v>
      </c>
    </row>
    <row r="287" spans="1:21">
      <c r="A287" s="21" t="s">
        <v>301</v>
      </c>
      <c r="B287" s="36" t="s">
        <v>54</v>
      </c>
      <c r="C287" s="61">
        <v>511.77836118328599</v>
      </c>
      <c r="D287" s="230">
        <v>-32.311579432456789</v>
      </c>
      <c r="E287" s="61">
        <f t="shared" si="72"/>
        <v>544.08994061574276</v>
      </c>
      <c r="G287" s="213">
        <f t="shared" si="73"/>
        <v>0.1449180339670828</v>
      </c>
      <c r="H287" s="214">
        <f t="shared" si="77"/>
        <v>64.778361183285995</v>
      </c>
      <c r="I287" s="84"/>
      <c r="J287" s="213">
        <f t="shared" si="76"/>
        <v>0.21720344656765711</v>
      </c>
      <c r="K287" s="214">
        <f t="shared" si="78"/>
        <v>97.089940615742762</v>
      </c>
      <c r="L287" s="84"/>
      <c r="M287" s="61">
        <v>18</v>
      </c>
      <c r="N287" s="61">
        <v>447</v>
      </c>
      <c r="O287" s="61">
        <v>442</v>
      </c>
      <c r="P287" s="61">
        <v>507</v>
      </c>
      <c r="Q287" s="61">
        <v>374</v>
      </c>
      <c r="S287" s="223">
        <f t="shared" si="79"/>
        <v>0</v>
      </c>
      <c r="T287" s="224">
        <f t="shared" si="74"/>
        <v>511.77836118328599</v>
      </c>
      <c r="U287" s="223">
        <f t="shared" si="79"/>
        <v>0</v>
      </c>
    </row>
    <row r="288" spans="1:21">
      <c r="A288" s="21"/>
      <c r="C288" s="84"/>
      <c r="D288" s="21"/>
      <c r="E288" s="84"/>
      <c r="G288" s="196"/>
      <c r="H288" s="84"/>
      <c r="I288" s="84"/>
      <c r="J288" s="196"/>
      <c r="K288" s="84"/>
      <c r="L288" s="84"/>
      <c r="M288" s="1"/>
      <c r="N288" s="1"/>
      <c r="O288" s="1"/>
      <c r="P288" s="1"/>
      <c r="Q288" s="1"/>
      <c r="S288" s="126"/>
      <c r="T288" s="126"/>
      <c r="U288" s="126"/>
    </row>
    <row r="289" spans="1:21" ht="16.5" thickBot="1">
      <c r="A289" s="112"/>
      <c r="B289" s="113" t="s">
        <v>405</v>
      </c>
      <c r="C289" s="114"/>
      <c r="D289" s="246"/>
      <c r="E289" s="114"/>
      <c r="G289" s="275"/>
      <c r="H289" s="114"/>
      <c r="I289" s="114"/>
      <c r="J289" s="275"/>
      <c r="K289" s="114"/>
      <c r="L289" s="114"/>
      <c r="M289" s="114"/>
      <c r="N289" s="114"/>
      <c r="O289" s="114"/>
      <c r="P289" s="114"/>
      <c r="Q289" s="114"/>
      <c r="S289" s="172"/>
      <c r="T289" s="172"/>
      <c r="U289" s="172"/>
    </row>
    <row r="290" spans="1:21" ht="15.75">
      <c r="A290" s="112"/>
      <c r="B290" s="191"/>
      <c r="C290" s="247"/>
      <c r="D290" s="248"/>
      <c r="E290" s="247"/>
      <c r="G290" s="276"/>
      <c r="H290" s="247"/>
      <c r="I290" s="247"/>
      <c r="J290" s="276"/>
      <c r="K290" s="247"/>
      <c r="L290" s="247"/>
      <c r="M290" s="474"/>
      <c r="N290" s="474"/>
      <c r="O290" s="474"/>
      <c r="P290" s="474"/>
      <c r="Q290" s="474"/>
      <c r="S290" s="172"/>
      <c r="T290" s="172"/>
      <c r="U290" s="172"/>
    </row>
    <row r="291" spans="1:21">
      <c r="A291" s="112"/>
      <c r="B291" s="189"/>
      <c r="C291" s="101" t="str">
        <f>C$18</f>
        <v>Stated</v>
      </c>
      <c r="D291" s="236" t="str">
        <f>D$18</f>
        <v>Specific items</v>
      </c>
      <c r="E291" s="101" t="str">
        <f>E$18</f>
        <v>Underlying</v>
      </c>
      <c r="G291" s="263" t="str">
        <f>G$18</f>
        <v>Stated vs. MEAN</v>
      </c>
      <c r="H291" s="264"/>
      <c r="I291" s="277"/>
      <c r="J291" s="263" t="str">
        <f>J$18</f>
        <v>Underlying vs. MEAN</v>
      </c>
      <c r="K291" s="264"/>
      <c r="L291" s="277"/>
      <c r="M291" s="465"/>
      <c r="N291" s="466" t="str">
        <f>N$18</f>
        <v>MEAN</v>
      </c>
      <c r="O291" s="467" t="str">
        <f>O$18</f>
        <v>MEDIAN</v>
      </c>
      <c r="P291" s="467" t="str">
        <f>P$18</f>
        <v>MAX</v>
      </c>
      <c r="Q291" s="467" t="str">
        <f>Q$18</f>
        <v>MIN</v>
      </c>
      <c r="S291" s="172"/>
      <c r="T291" s="172"/>
      <c r="U291" s="172"/>
    </row>
    <row r="292" spans="1:21">
      <c r="A292" s="112"/>
      <c r="B292" s="100" t="str">
        <f>B$19</f>
        <v>€m</v>
      </c>
      <c r="C292" s="101" t="str">
        <f>C$19</f>
        <v>Q4-24</v>
      </c>
      <c r="D292" s="236" t="str">
        <f>D$19</f>
        <v>Q4-24</v>
      </c>
      <c r="E292" s="101" t="str">
        <f>E$19</f>
        <v>Q4-24</v>
      </c>
      <c r="G292" s="265" t="str">
        <f>G$19</f>
        <v>(%)</v>
      </c>
      <c r="H292" s="101" t="str">
        <f>H$19</f>
        <v>€m</v>
      </c>
      <c r="I292" s="277"/>
      <c r="J292" s="265" t="str">
        <f>J$19</f>
        <v>(%)</v>
      </c>
      <c r="K292" s="101" t="str">
        <f>K$19</f>
        <v>€m</v>
      </c>
      <c r="L292" s="277"/>
      <c r="M292" s="467" t="str">
        <f>M$19</f>
        <v>#</v>
      </c>
      <c r="N292" s="466" t="str">
        <f>N$19</f>
        <v>4T24</v>
      </c>
      <c r="O292" s="466" t="str">
        <f>O$19</f>
        <v>4T24</v>
      </c>
      <c r="P292" s="466" t="str">
        <f>P$19</f>
        <v>4T24</v>
      </c>
      <c r="Q292" s="466" t="str">
        <f>Q$19</f>
        <v>4T24</v>
      </c>
      <c r="S292" s="172"/>
      <c r="T292" s="172"/>
      <c r="U292" s="172"/>
    </row>
    <row r="293" spans="1:21">
      <c r="A293" s="21"/>
      <c r="B293" s="26"/>
      <c r="C293" s="84"/>
      <c r="D293" s="21"/>
      <c r="E293" s="84"/>
      <c r="G293" s="196"/>
      <c r="H293" s="84"/>
      <c r="I293" s="84"/>
      <c r="J293" s="196"/>
      <c r="K293" s="84"/>
      <c r="L293" s="84"/>
      <c r="M293" s="1"/>
      <c r="N293" s="1"/>
      <c r="O293" s="1"/>
      <c r="P293" s="1"/>
      <c r="Q293" s="1"/>
      <c r="S293" s="126"/>
      <c r="T293" s="126"/>
      <c r="U293" s="126"/>
    </row>
    <row r="294" spans="1:21">
      <c r="A294" s="104" t="s">
        <v>303</v>
      </c>
      <c r="B294" s="39" t="s">
        <v>26</v>
      </c>
      <c r="C294" s="88">
        <v>1572.74</v>
      </c>
      <c r="D294" s="201">
        <v>-23.719841076372191</v>
      </c>
      <c r="E294" s="143">
        <f t="shared" ref="E294:E309" si="80">(C294-D294)</f>
        <v>1596.4598410763722</v>
      </c>
      <c r="G294" s="278"/>
      <c r="H294" s="279"/>
      <c r="I294" s="234"/>
      <c r="J294" s="278"/>
      <c r="K294" s="279"/>
      <c r="L294" s="234"/>
      <c r="M294" s="280"/>
      <c r="N294" s="280"/>
      <c r="O294" s="280"/>
      <c r="P294" s="280"/>
      <c r="Q294" s="280"/>
      <c r="S294" s="223">
        <f t="shared" ref="S294:U309" si="81">C294-(C316+C338)</f>
        <v>0</v>
      </c>
      <c r="T294" s="227">
        <f>C294</f>
        <v>1572.74</v>
      </c>
      <c r="U294" s="223">
        <f t="shared" si="81"/>
        <v>0</v>
      </c>
    </row>
    <row r="295" spans="1:21">
      <c r="A295" s="110" t="s">
        <v>286</v>
      </c>
      <c r="B295" s="41" t="s">
        <v>287</v>
      </c>
      <c r="C295" s="145">
        <f>C317+C339</f>
        <v>-23.719841076372191</v>
      </c>
      <c r="D295" s="145">
        <f>D317+D339</f>
        <v>-23.719841076372191</v>
      </c>
      <c r="E295" s="145">
        <f>(C295-D295)</f>
        <v>0</v>
      </c>
      <c r="G295" s="281"/>
      <c r="H295" s="282"/>
      <c r="I295" s="234"/>
      <c r="J295" s="281"/>
      <c r="K295" s="282"/>
      <c r="L295" s="234"/>
      <c r="M295" s="283"/>
      <c r="N295" s="283"/>
      <c r="O295" s="283"/>
      <c r="P295" s="283"/>
      <c r="Q295" s="283"/>
      <c r="S295" s="225">
        <f t="shared" si="81"/>
        <v>0</v>
      </c>
      <c r="T295" s="173">
        <f>C295</f>
        <v>-23.719841076372191</v>
      </c>
      <c r="U295" s="225">
        <f t="shared" si="81"/>
        <v>0</v>
      </c>
    </row>
    <row r="296" spans="1:21">
      <c r="A296" s="21" t="s">
        <v>304</v>
      </c>
      <c r="B296" s="29" t="s">
        <v>28</v>
      </c>
      <c r="C296" s="72">
        <v>-902.05100000000004</v>
      </c>
      <c r="D296" s="229">
        <v>0</v>
      </c>
      <c r="E296" s="91">
        <f>(C296-D296-D297)</f>
        <v>-902.05100000000004</v>
      </c>
      <c r="G296" s="284"/>
      <c r="H296" s="285"/>
      <c r="I296" s="84"/>
      <c r="J296" s="284"/>
      <c r="K296" s="285"/>
      <c r="L296" s="84"/>
      <c r="M296" s="286"/>
      <c r="N296" s="286"/>
      <c r="O296" s="286"/>
      <c r="P296" s="286"/>
      <c r="Q296" s="286"/>
      <c r="S296" s="223">
        <f t="shared" si="81"/>
        <v>0</v>
      </c>
      <c r="T296" s="224">
        <f t="shared" ref="T296:T309" si="82">C296</f>
        <v>-902.05100000000004</v>
      </c>
      <c r="U296" s="223">
        <f t="shared" si="81"/>
        <v>0</v>
      </c>
    </row>
    <row r="297" spans="1:21">
      <c r="A297" s="182" t="s">
        <v>305</v>
      </c>
      <c r="B297" s="31" t="s">
        <v>30</v>
      </c>
      <c r="C297" s="95">
        <v>0</v>
      </c>
      <c r="D297" s="95">
        <v>0</v>
      </c>
      <c r="E297" s="95">
        <f t="shared" si="80"/>
        <v>0</v>
      </c>
      <c r="G297" s="284"/>
      <c r="H297" s="285"/>
      <c r="I297" s="84"/>
      <c r="J297" s="284"/>
      <c r="K297" s="285"/>
      <c r="L297" s="84"/>
      <c r="M297" s="286"/>
      <c r="N297" s="286"/>
      <c r="O297" s="286"/>
      <c r="P297" s="286"/>
      <c r="Q297" s="286"/>
      <c r="S297" s="225">
        <f t="shared" si="81"/>
        <v>0</v>
      </c>
      <c r="T297" s="226">
        <f t="shared" si="82"/>
        <v>0</v>
      </c>
      <c r="U297" s="225">
        <f t="shared" si="81"/>
        <v>0</v>
      </c>
    </row>
    <row r="298" spans="1:21">
      <c r="A298" s="21" t="s">
        <v>306</v>
      </c>
      <c r="B298" s="28" t="s">
        <v>32</v>
      </c>
      <c r="C298" s="74">
        <v>670.68899999999996</v>
      </c>
      <c r="D298" s="237">
        <v>-23.719841076372191</v>
      </c>
      <c r="E298" s="74">
        <f t="shared" si="80"/>
        <v>694.40884107637214</v>
      </c>
      <c r="G298" s="215"/>
      <c r="H298" s="216"/>
      <c r="I298" s="84"/>
      <c r="J298" s="215"/>
      <c r="K298" s="216"/>
      <c r="L298" s="84"/>
      <c r="M298" s="287"/>
      <c r="N298" s="287"/>
      <c r="O298" s="287"/>
      <c r="P298" s="287"/>
      <c r="Q298" s="287"/>
      <c r="S298" s="223">
        <f t="shared" si="81"/>
        <v>0</v>
      </c>
      <c r="T298" s="169">
        <f t="shared" si="82"/>
        <v>670.68899999999996</v>
      </c>
      <c r="U298" s="223">
        <f t="shared" si="81"/>
        <v>0</v>
      </c>
    </row>
    <row r="299" spans="1:21">
      <c r="A299" s="21" t="s">
        <v>307</v>
      </c>
      <c r="B299" s="29" t="s">
        <v>34</v>
      </c>
      <c r="C299" s="72">
        <v>-85.733000000000004</v>
      </c>
      <c r="D299" s="229">
        <v>1.0200000261299999E-6</v>
      </c>
      <c r="E299" s="72">
        <f t="shared" si="80"/>
        <v>-85.733001020000032</v>
      </c>
      <c r="G299" s="284"/>
      <c r="H299" s="285"/>
      <c r="I299" s="84"/>
      <c r="J299" s="284"/>
      <c r="K299" s="285"/>
      <c r="L299" s="84"/>
      <c r="M299" s="286"/>
      <c r="N299" s="286"/>
      <c r="O299" s="286"/>
      <c r="P299" s="286"/>
      <c r="Q299" s="286"/>
      <c r="S299" s="223">
        <f t="shared" si="81"/>
        <v>0</v>
      </c>
      <c r="T299" s="224">
        <f t="shared" si="82"/>
        <v>-85.733000000000004</v>
      </c>
      <c r="U299" s="223">
        <f t="shared" si="81"/>
        <v>0</v>
      </c>
    </row>
    <row r="300" spans="1:21">
      <c r="A300" s="182" t="s">
        <v>308</v>
      </c>
      <c r="B300" s="31" t="s">
        <v>36</v>
      </c>
      <c r="C300" s="95">
        <v>0</v>
      </c>
      <c r="D300" s="95">
        <v>1.019999894783E-6</v>
      </c>
      <c r="E300" s="95">
        <f t="shared" si="80"/>
        <v>-1.019999894783E-6</v>
      </c>
      <c r="G300" s="284"/>
      <c r="H300" s="285"/>
      <c r="I300" s="84"/>
      <c r="J300" s="284"/>
      <c r="K300" s="285"/>
      <c r="L300" s="84"/>
      <c r="M300" s="286"/>
      <c r="N300" s="286"/>
      <c r="O300" s="286"/>
      <c r="P300" s="286"/>
      <c r="Q300" s="286"/>
      <c r="S300" s="225">
        <f t="shared" si="81"/>
        <v>0</v>
      </c>
      <c r="T300" s="226">
        <f t="shared" si="82"/>
        <v>0</v>
      </c>
      <c r="U300" s="225">
        <f t="shared" si="81"/>
        <v>0</v>
      </c>
    </row>
    <row r="301" spans="1:21">
      <c r="A301" s="21" t="s">
        <v>309</v>
      </c>
      <c r="B301" s="29" t="s">
        <v>38</v>
      </c>
      <c r="C301" s="72">
        <v>-3.0000000000000001E-3</v>
      </c>
      <c r="D301" s="229">
        <v>0</v>
      </c>
      <c r="E301" s="72">
        <f t="shared" si="80"/>
        <v>-3.0000000000000001E-3</v>
      </c>
      <c r="G301" s="284"/>
      <c r="H301" s="285"/>
      <c r="I301" s="84"/>
      <c r="J301" s="284"/>
      <c r="K301" s="285"/>
      <c r="L301" s="84"/>
      <c r="M301" s="286"/>
      <c r="N301" s="286"/>
      <c r="O301" s="286"/>
      <c r="P301" s="286"/>
      <c r="Q301" s="286"/>
      <c r="S301" s="223">
        <f t="shared" si="81"/>
        <v>0</v>
      </c>
      <c r="T301" s="169">
        <f t="shared" si="82"/>
        <v>-3.0000000000000001E-3</v>
      </c>
      <c r="U301" s="223">
        <f t="shared" si="81"/>
        <v>0</v>
      </c>
    </row>
    <row r="302" spans="1:21">
      <c r="A302" s="21" t="s">
        <v>310</v>
      </c>
      <c r="B302" s="29" t="s">
        <v>40</v>
      </c>
      <c r="C302" s="72">
        <v>1.012</v>
      </c>
      <c r="D302" s="229">
        <v>0</v>
      </c>
      <c r="E302" s="72">
        <f t="shared" si="80"/>
        <v>1.012</v>
      </c>
      <c r="G302" s="284"/>
      <c r="H302" s="285"/>
      <c r="I302" s="84"/>
      <c r="J302" s="284"/>
      <c r="K302" s="285"/>
      <c r="L302" s="84"/>
      <c r="M302" s="286"/>
      <c r="N302" s="286"/>
      <c r="O302" s="286"/>
      <c r="P302" s="286"/>
      <c r="Q302" s="286"/>
      <c r="S302" s="223">
        <f t="shared" si="81"/>
        <v>0</v>
      </c>
      <c r="T302" s="169">
        <f t="shared" si="82"/>
        <v>1.012</v>
      </c>
      <c r="U302" s="223">
        <f t="shared" si="81"/>
        <v>0</v>
      </c>
    </row>
    <row r="303" spans="1:21">
      <c r="A303" s="21" t="s">
        <v>311</v>
      </c>
      <c r="B303" s="29" t="s">
        <v>42</v>
      </c>
      <c r="C303" s="72">
        <v>0</v>
      </c>
      <c r="D303" s="229">
        <v>0</v>
      </c>
      <c r="E303" s="72">
        <f t="shared" si="80"/>
        <v>0</v>
      </c>
      <c r="G303" s="284"/>
      <c r="H303" s="285"/>
      <c r="I303" s="84"/>
      <c r="J303" s="284"/>
      <c r="K303" s="285"/>
      <c r="L303" s="84"/>
      <c r="M303" s="286"/>
      <c r="N303" s="286"/>
      <c r="O303" s="286"/>
      <c r="P303" s="286"/>
      <c r="Q303" s="286"/>
      <c r="S303" s="223">
        <f t="shared" si="81"/>
        <v>0</v>
      </c>
      <c r="T303" s="169">
        <f t="shared" si="82"/>
        <v>0</v>
      </c>
      <c r="U303" s="223">
        <f t="shared" si="81"/>
        <v>0</v>
      </c>
    </row>
    <row r="304" spans="1:21">
      <c r="A304" s="21" t="s">
        <v>312</v>
      </c>
      <c r="B304" s="28" t="s">
        <v>44</v>
      </c>
      <c r="C304" s="74">
        <v>585.96500000000003</v>
      </c>
      <c r="D304" s="237">
        <v>-23.719839036372267</v>
      </c>
      <c r="E304" s="74">
        <f t="shared" si="80"/>
        <v>609.6848390363723</v>
      </c>
      <c r="G304" s="215"/>
      <c r="H304" s="216"/>
      <c r="I304" s="84"/>
      <c r="J304" s="215"/>
      <c r="K304" s="216"/>
      <c r="L304" s="84"/>
      <c r="M304" s="287"/>
      <c r="N304" s="287"/>
      <c r="O304" s="287"/>
      <c r="P304" s="287"/>
      <c r="Q304" s="287"/>
      <c r="S304" s="223">
        <f t="shared" si="81"/>
        <v>0</v>
      </c>
      <c r="T304" s="169">
        <f t="shared" si="82"/>
        <v>585.96500000000003</v>
      </c>
      <c r="U304" s="223">
        <f t="shared" si="81"/>
        <v>0</v>
      </c>
    </row>
    <row r="305" spans="1:21">
      <c r="A305" s="21" t="s">
        <v>313</v>
      </c>
      <c r="B305" s="29" t="s">
        <v>46</v>
      </c>
      <c r="C305" s="72">
        <v>-139.13</v>
      </c>
      <c r="D305" s="229">
        <v>6.1251391842364828</v>
      </c>
      <c r="E305" s="72">
        <f t="shared" si="80"/>
        <v>-145.25513918423647</v>
      </c>
      <c r="G305" s="284"/>
      <c r="H305" s="285"/>
      <c r="I305" s="84"/>
      <c r="J305" s="284"/>
      <c r="K305" s="285"/>
      <c r="L305" s="84"/>
      <c r="M305" s="286"/>
      <c r="N305" s="286"/>
      <c r="O305" s="286"/>
      <c r="P305" s="286"/>
      <c r="Q305" s="286"/>
      <c r="S305" s="223">
        <f t="shared" si="81"/>
        <v>0</v>
      </c>
      <c r="T305" s="169">
        <f t="shared" si="82"/>
        <v>-139.13</v>
      </c>
      <c r="U305" s="223">
        <f t="shared" si="81"/>
        <v>0</v>
      </c>
    </row>
    <row r="306" spans="1:21">
      <c r="A306" s="21" t="s">
        <v>314</v>
      </c>
      <c r="B306" s="29" t="s">
        <v>48</v>
      </c>
      <c r="C306" s="72">
        <v>0</v>
      </c>
      <c r="D306" s="229">
        <v>0</v>
      </c>
      <c r="E306" s="72">
        <f t="shared" si="80"/>
        <v>0</v>
      </c>
      <c r="G306" s="284"/>
      <c r="H306" s="285"/>
      <c r="I306" s="84"/>
      <c r="J306" s="284"/>
      <c r="K306" s="285"/>
      <c r="L306" s="84"/>
      <c r="M306" s="286"/>
      <c r="N306" s="286"/>
      <c r="O306" s="286"/>
      <c r="P306" s="286"/>
      <c r="Q306" s="286"/>
      <c r="S306" s="223">
        <f t="shared" si="81"/>
        <v>0</v>
      </c>
      <c r="T306" s="169">
        <f t="shared" si="82"/>
        <v>0</v>
      </c>
      <c r="U306" s="223">
        <f t="shared" si="81"/>
        <v>0</v>
      </c>
    </row>
    <row r="307" spans="1:21">
      <c r="A307" s="21" t="s">
        <v>315</v>
      </c>
      <c r="B307" s="28" t="s">
        <v>50</v>
      </c>
      <c r="C307" s="74">
        <v>446.83499999999998</v>
      </c>
      <c r="D307" s="237">
        <v>-17.594699852135783</v>
      </c>
      <c r="E307" s="74">
        <f t="shared" si="80"/>
        <v>464.42969985213574</v>
      </c>
      <c r="G307" s="215"/>
      <c r="H307" s="216"/>
      <c r="I307" s="84"/>
      <c r="J307" s="215"/>
      <c r="K307" s="216"/>
      <c r="L307" s="84"/>
      <c r="M307" s="287"/>
      <c r="N307" s="287"/>
      <c r="O307" s="287"/>
      <c r="P307" s="287"/>
      <c r="Q307" s="287"/>
      <c r="S307" s="223">
        <f t="shared" si="81"/>
        <v>0</v>
      </c>
      <c r="T307" s="169">
        <f t="shared" si="82"/>
        <v>446.83499999999998</v>
      </c>
      <c r="U307" s="223">
        <f t="shared" si="81"/>
        <v>0</v>
      </c>
    </row>
    <row r="308" spans="1:21">
      <c r="A308" s="21" t="s">
        <v>316</v>
      </c>
      <c r="B308" s="29" t="s">
        <v>52</v>
      </c>
      <c r="C308" s="72">
        <v>-10.012</v>
      </c>
      <c r="D308" s="229">
        <v>0.39241001258859215</v>
      </c>
      <c r="E308" s="72">
        <f t="shared" si="80"/>
        <v>-10.404410012588592</v>
      </c>
      <c r="G308" s="284"/>
      <c r="H308" s="285"/>
      <c r="I308" s="84"/>
      <c r="J308" s="284"/>
      <c r="K308" s="285"/>
      <c r="L308" s="84"/>
      <c r="M308" s="286"/>
      <c r="N308" s="286"/>
      <c r="O308" s="286"/>
      <c r="P308" s="286"/>
      <c r="Q308" s="286"/>
      <c r="S308" s="223">
        <f t="shared" si="81"/>
        <v>0</v>
      </c>
      <c r="T308" s="169">
        <f t="shared" si="82"/>
        <v>-10.012</v>
      </c>
      <c r="U308" s="223">
        <f t="shared" si="81"/>
        <v>0</v>
      </c>
    </row>
    <row r="309" spans="1:21">
      <c r="A309" s="21" t="s">
        <v>317</v>
      </c>
      <c r="B309" s="36" t="s">
        <v>54</v>
      </c>
      <c r="C309" s="75">
        <v>436.82299999999998</v>
      </c>
      <c r="D309" s="238">
        <v>-17.202289839547191</v>
      </c>
      <c r="E309" s="75">
        <f t="shared" si="80"/>
        <v>454.02528983954716</v>
      </c>
      <c r="G309" s="215"/>
      <c r="H309" s="216"/>
      <c r="I309" s="84"/>
      <c r="J309" s="215"/>
      <c r="K309" s="216"/>
      <c r="L309" s="84"/>
      <c r="M309" s="287"/>
      <c r="N309" s="287"/>
      <c r="O309" s="287"/>
      <c r="P309" s="287"/>
      <c r="Q309" s="287"/>
      <c r="S309" s="223">
        <f t="shared" si="81"/>
        <v>0</v>
      </c>
      <c r="T309" s="169">
        <f t="shared" si="82"/>
        <v>436.82299999999998</v>
      </c>
      <c r="U309" s="223">
        <f t="shared" si="81"/>
        <v>0</v>
      </c>
    </row>
    <row r="310" spans="1:21">
      <c r="A310" s="21"/>
      <c r="C310" s="97"/>
      <c r="D310" s="64"/>
      <c r="E310" s="97"/>
      <c r="G310" s="196"/>
      <c r="H310" s="84"/>
      <c r="I310" s="84"/>
      <c r="J310" s="196"/>
      <c r="K310" s="84"/>
      <c r="L310" s="84"/>
      <c r="M310" s="62"/>
      <c r="N310" s="62"/>
      <c r="O310" s="62"/>
      <c r="P310" s="62"/>
      <c r="Q310" s="62"/>
      <c r="S310" s="126"/>
      <c r="T310" s="126"/>
      <c r="U310" s="126"/>
    </row>
    <row r="311" spans="1:21" ht="16.5" thickBot="1">
      <c r="A311" s="21"/>
      <c r="B311" s="115" t="s">
        <v>318</v>
      </c>
      <c r="C311" s="116"/>
      <c r="D311" s="249"/>
      <c r="E311" s="116"/>
      <c r="G311" s="288"/>
      <c r="H311" s="116"/>
      <c r="I311" s="116"/>
      <c r="J311" s="288"/>
      <c r="K311" s="116"/>
      <c r="L311" s="116"/>
      <c r="M311" s="116"/>
      <c r="N311" s="116"/>
      <c r="O311" s="116"/>
      <c r="P311" s="116"/>
      <c r="Q311" s="116"/>
      <c r="S311" s="126"/>
      <c r="T311" s="126"/>
      <c r="U311" s="126"/>
    </row>
    <row r="312" spans="1:21" ht="15.75">
      <c r="A312" s="21"/>
      <c r="B312" s="192"/>
      <c r="C312" s="247"/>
      <c r="D312" s="248"/>
      <c r="E312" s="247"/>
      <c r="G312" s="276"/>
      <c r="H312" s="247"/>
      <c r="I312" s="247"/>
      <c r="J312" s="276"/>
      <c r="K312" s="247"/>
      <c r="L312" s="247"/>
      <c r="M312" s="474"/>
      <c r="N312" s="474"/>
      <c r="O312" s="474"/>
      <c r="P312" s="474"/>
      <c r="Q312" s="474"/>
      <c r="S312" s="126"/>
      <c r="T312" s="126"/>
      <c r="U312" s="126"/>
    </row>
    <row r="313" spans="1:21">
      <c r="A313" s="21"/>
      <c r="B313" s="193"/>
      <c r="C313" s="193" t="str">
        <f>C$18</f>
        <v>Stated</v>
      </c>
      <c r="D313" s="250" t="str">
        <f>D$18</f>
        <v>Specific items</v>
      </c>
      <c r="E313" s="193" t="str">
        <f>E$18</f>
        <v>Underlying</v>
      </c>
      <c r="G313" s="289" t="str">
        <f>G$18</f>
        <v>Stated vs. MEAN</v>
      </c>
      <c r="H313" s="290"/>
      <c r="I313" s="84"/>
      <c r="J313" s="289" t="str">
        <f>J$18</f>
        <v>Underlying vs. MEAN</v>
      </c>
      <c r="K313" s="290"/>
      <c r="L313" s="84"/>
      <c r="M313" s="475"/>
      <c r="N313" s="476" t="str">
        <f>N$18</f>
        <v>MEAN</v>
      </c>
      <c r="O313" s="477" t="str">
        <f>O$18</f>
        <v>MEDIAN</v>
      </c>
      <c r="P313" s="477" t="str">
        <f>P$18</f>
        <v>MAX</v>
      </c>
      <c r="Q313" s="477" t="str">
        <f>Q$18</f>
        <v>MIN</v>
      </c>
      <c r="S313" s="126"/>
      <c r="T313" s="126"/>
      <c r="U313" s="126"/>
    </row>
    <row r="314" spans="1:21">
      <c r="A314" s="21"/>
      <c r="B314" s="117" t="str">
        <f>B$19</f>
        <v>€m</v>
      </c>
      <c r="C314" s="118" t="str">
        <f>C$19</f>
        <v>Q4-24</v>
      </c>
      <c r="D314" s="251" t="str">
        <f>D$19</f>
        <v>Q4-24</v>
      </c>
      <c r="E314" s="118" t="str">
        <f>E$19</f>
        <v>Q4-24</v>
      </c>
      <c r="G314" s="291" t="str">
        <f>G$19</f>
        <v>(%)</v>
      </c>
      <c r="H314" s="118" t="str">
        <f>H$19</f>
        <v>€m</v>
      </c>
      <c r="I314" s="84"/>
      <c r="J314" s="291" t="str">
        <f>J$19</f>
        <v>(%)</v>
      </c>
      <c r="K314" s="118" t="str">
        <f>K$19</f>
        <v>€m</v>
      </c>
      <c r="L314" s="84"/>
      <c r="M314" s="477" t="str">
        <f>M$19</f>
        <v>#</v>
      </c>
      <c r="N314" s="476" t="str">
        <f>N$19</f>
        <v>4T24</v>
      </c>
      <c r="O314" s="476" t="str">
        <f>O$19</f>
        <v>4T24</v>
      </c>
      <c r="P314" s="476" t="str">
        <f>P$19</f>
        <v>4T24</v>
      </c>
      <c r="Q314" s="476" t="str">
        <f>Q$19</f>
        <v>4T24</v>
      </c>
      <c r="S314" s="126"/>
      <c r="T314" s="126"/>
      <c r="U314" s="126"/>
    </row>
    <row r="315" spans="1:21">
      <c r="A315" s="21"/>
      <c r="B315" s="26"/>
      <c r="C315" s="84"/>
      <c r="D315" s="21"/>
      <c r="E315" s="84"/>
      <c r="G315" s="196"/>
      <c r="H315" s="84"/>
      <c r="I315" s="84"/>
      <c r="J315" s="196"/>
      <c r="K315" s="84"/>
      <c r="L315" s="84"/>
      <c r="M315" s="1"/>
      <c r="N315" s="1"/>
      <c r="O315" s="1"/>
      <c r="P315" s="1"/>
      <c r="Q315" s="1"/>
      <c r="S315" s="126"/>
      <c r="T315" s="126"/>
      <c r="U315" s="126"/>
    </row>
    <row r="316" spans="1:21">
      <c r="A316" s="104" t="s">
        <v>319</v>
      </c>
      <c r="B316" s="39" t="s">
        <v>26</v>
      </c>
      <c r="C316" s="88">
        <v>899.47699999999998</v>
      </c>
      <c r="D316" s="201">
        <v>1.9107095623241075</v>
      </c>
      <c r="E316" s="143">
        <f t="shared" ref="E316:E352" si="83">(C316-D316)</f>
        <v>897.56629043767589</v>
      </c>
      <c r="G316" s="266">
        <f>IF(ISERROR(C316/N316-1),IF($B$2="FR","ns","n.m."),IF(C316/N316-1&gt;100%,"x "&amp;(ROUND(C316/N316,1)),IF(C316/N316-1&lt;-100%,IF($B$2="FR","ns","n.m."),C316/N316-1)))</f>
        <v>7.7217964071856215E-2</v>
      </c>
      <c r="H316" s="267">
        <f>IFERROR(($C:$C-$N:$N),"N/A")</f>
        <v>64.476999999999975</v>
      </c>
      <c r="I316" s="234"/>
      <c r="J316" s="268">
        <f t="shared" ref="J316:J331" si="84">IF(ISERROR((C316-D316)/N316-1),IF($B$2="FR","ns","n.m."),IF((C316-D316)/N316-1&gt;100%,"x "&amp;(ROUND((C316-D316)/N316,1)),IF((C316-D316)/N316-1&lt;-100%,IF($B$2="FR","ns","n.m."),(C316-D316)/N316-1)))</f>
        <v>7.4929689146917333E-2</v>
      </c>
      <c r="K316" s="267">
        <f>IFERROR(($C:$C-$D:$D-$N:$N),"N/A")</f>
        <v>62.566290437675889</v>
      </c>
      <c r="L316" s="234"/>
      <c r="M316" s="468">
        <v>18</v>
      </c>
      <c r="N316" s="469">
        <v>835</v>
      </c>
      <c r="O316" s="469">
        <v>835</v>
      </c>
      <c r="P316" s="469">
        <v>882</v>
      </c>
      <c r="Q316" s="469">
        <v>784</v>
      </c>
      <c r="S316" s="170"/>
      <c r="T316" s="227"/>
      <c r="U316" s="170"/>
    </row>
    <row r="317" spans="1:21">
      <c r="A317" s="106" t="s">
        <v>406</v>
      </c>
      <c r="B317" s="41" t="s">
        <v>321</v>
      </c>
      <c r="C317" s="145">
        <v>1.9107095623241075</v>
      </c>
      <c r="D317" s="145">
        <v>1.9107095623241075</v>
      </c>
      <c r="E317" s="145">
        <f>(C317-D317)</f>
        <v>0</v>
      </c>
      <c r="G317" s="269"/>
      <c r="H317" s="270"/>
      <c r="I317" s="104"/>
      <c r="J317" s="269"/>
      <c r="K317" s="270"/>
      <c r="L317" s="104"/>
      <c r="M317" s="217"/>
      <c r="N317" s="166"/>
      <c r="O317" s="166"/>
      <c r="P317" s="166"/>
      <c r="Q317" s="166"/>
      <c r="S317" s="171"/>
      <c r="T317" s="173"/>
      <c r="U317" s="170"/>
    </row>
    <row r="318" spans="1:21">
      <c r="A318" s="21" t="s">
        <v>322</v>
      </c>
      <c r="B318" s="29" t="s">
        <v>28</v>
      </c>
      <c r="C318" s="72">
        <v>-376.214</v>
      </c>
      <c r="D318" s="229">
        <v>0</v>
      </c>
      <c r="E318" s="91">
        <f>(C318-D318-D319)</f>
        <v>-376.214</v>
      </c>
      <c r="G318" s="209">
        <f>IF(ISERROR(C318/N318-1),IF($B$2="FR","ns","n.m."),IF(C318/N318-1&gt;100%,"x "&amp;(ROUND(C318/N318,1)),IF(C318/N318-1&lt;-100%,IF($B$2="FR","ns","n.m."),C318/N318-1)))</f>
        <v>5.691489361701052E-4</v>
      </c>
      <c r="H318" s="210">
        <f>IFERROR(($C:$C-$N:$N),"N/A")</f>
        <v>-0.21399999999999864</v>
      </c>
      <c r="I318" s="84"/>
      <c r="J318" s="209">
        <f>IF(ISERROR(E318/N318-1),IF($B$2="FR","ns","n.m."),IF(E318/N318-1&gt;100%,"x "&amp;(ROUND(E318/N318,1)),IF(E318/N318-1&lt;-100%,IF(B2="FR","ns","n.m."),E318/N318-1)))</f>
        <v>5.691489361701052E-4</v>
      </c>
      <c r="K318" s="210">
        <f>IFERROR(($E:$E-$N:$N),"N/A")</f>
        <v>-0.21399999999999864</v>
      </c>
      <c r="L318" s="84"/>
      <c r="M318" s="272">
        <v>18</v>
      </c>
      <c r="N318" s="72">
        <v>-376</v>
      </c>
      <c r="O318" s="72">
        <v>-376</v>
      </c>
      <c r="P318" s="72">
        <v>-348</v>
      </c>
      <c r="Q318" s="72">
        <v>-394</v>
      </c>
      <c r="S318" s="169"/>
      <c r="T318" s="224"/>
      <c r="U318" s="169"/>
    </row>
    <row r="319" spans="1:21">
      <c r="A319" s="182" t="s">
        <v>323</v>
      </c>
      <c r="B319" s="31" t="s">
        <v>30</v>
      </c>
      <c r="C319" s="95">
        <v>0</v>
      </c>
      <c r="D319" s="95">
        <v>0</v>
      </c>
      <c r="E319" s="95">
        <f t="shared" si="83"/>
        <v>0</v>
      </c>
      <c r="G319" s="211"/>
      <c r="H319" s="212"/>
      <c r="I319" s="21"/>
      <c r="J319" s="211"/>
      <c r="K319" s="212"/>
      <c r="L319" s="21"/>
      <c r="M319" s="217"/>
      <c r="N319" s="166"/>
      <c r="O319" s="166"/>
      <c r="P319" s="166"/>
      <c r="Q319" s="166"/>
      <c r="S319" s="225"/>
      <c r="T319" s="226"/>
      <c r="U319" s="225"/>
    </row>
    <row r="320" spans="1:21">
      <c r="A320" s="21" t="s">
        <v>324</v>
      </c>
      <c r="B320" s="28" t="s">
        <v>32</v>
      </c>
      <c r="C320" s="74">
        <v>523.26300000000003</v>
      </c>
      <c r="D320" s="237">
        <v>1.9107095623241075</v>
      </c>
      <c r="E320" s="74">
        <f t="shared" si="83"/>
        <v>521.35229043767595</v>
      </c>
      <c r="G320" s="207">
        <f t="shared" ref="G320:G331" si="85">IF(ISERROR(C320/N320-1),IF($B$2="FR","ns","n.m."),IF(C320/N320-1&gt;100%,"x "&amp;(ROUND(C320/N320,1)),IF(C320/N320-1&lt;-100%,IF($B$2="FR","ns","n.m."),C320/N320-1)))</f>
        <v>0.14000653594771251</v>
      </c>
      <c r="H320" s="208">
        <f>IFERROR(($C:$C-$N:$N),"N/A")</f>
        <v>64.263000000000034</v>
      </c>
      <c r="I320" s="84"/>
      <c r="J320" s="207">
        <f t="shared" si="84"/>
        <v>0.13584377001672321</v>
      </c>
      <c r="K320" s="208">
        <f>IFERROR(($C:$C-$D:$D-$N:$N),"N/A")</f>
        <v>62.352290437675947</v>
      </c>
      <c r="L320" s="84"/>
      <c r="M320" s="74">
        <v>18</v>
      </c>
      <c r="N320" s="74">
        <v>459</v>
      </c>
      <c r="O320" s="74">
        <v>456</v>
      </c>
      <c r="P320" s="74">
        <v>507</v>
      </c>
      <c r="Q320" s="74">
        <v>407</v>
      </c>
      <c r="S320" s="126"/>
      <c r="T320" s="126"/>
      <c r="U320" s="126"/>
    </row>
    <row r="321" spans="1:21">
      <c r="A321" s="21" t="s">
        <v>325</v>
      </c>
      <c r="B321" s="29" t="s">
        <v>34</v>
      </c>
      <c r="C321" s="72">
        <v>-88.436000000000007</v>
      </c>
      <c r="D321" s="229">
        <v>1.0200000261299999E-6</v>
      </c>
      <c r="E321" s="72">
        <f t="shared" si="83"/>
        <v>-88.436001020000035</v>
      </c>
      <c r="G321" s="209">
        <f t="shared" si="85"/>
        <v>0.52475862068965529</v>
      </c>
      <c r="H321" s="210">
        <f>IFERROR(($C:$C-$N:$N),"N/A")</f>
        <v>-30.436000000000007</v>
      </c>
      <c r="I321" s="84"/>
      <c r="J321" s="209">
        <f t="shared" si="84"/>
        <v>0.52475863827586267</v>
      </c>
      <c r="K321" s="210">
        <f>IFERROR(($C:$C-$D:$D-$N:$N),"N/A")</f>
        <v>-30.436001020000035</v>
      </c>
      <c r="L321" s="84"/>
      <c r="M321" s="272">
        <v>18</v>
      </c>
      <c r="N321" s="72">
        <v>-58</v>
      </c>
      <c r="O321" s="72">
        <v>-53</v>
      </c>
      <c r="P321" s="72">
        <v>-11</v>
      </c>
      <c r="Q321" s="72">
        <v>-155</v>
      </c>
      <c r="S321" s="169"/>
      <c r="T321" s="224"/>
      <c r="U321" s="169"/>
    </row>
    <row r="322" spans="1:21">
      <c r="A322" s="182" t="s">
        <v>326</v>
      </c>
      <c r="B322" s="31" t="s">
        <v>36</v>
      </c>
      <c r="C322" s="95">
        <v>0</v>
      </c>
      <c r="D322" s="95">
        <v>1.019999894783E-6</v>
      </c>
      <c r="E322" s="95">
        <f t="shared" si="83"/>
        <v>-1.019999894783E-6</v>
      </c>
      <c r="G322" s="211"/>
      <c r="H322" s="212"/>
      <c r="I322" s="21"/>
      <c r="J322" s="211"/>
      <c r="K322" s="212"/>
      <c r="L322" s="21"/>
      <c r="M322" s="217"/>
      <c r="N322" s="166"/>
      <c r="O322" s="166"/>
      <c r="P322" s="166"/>
      <c r="Q322" s="166"/>
      <c r="S322" s="225"/>
      <c r="T322" s="226"/>
      <c r="U322" s="225"/>
    </row>
    <row r="323" spans="1:21">
      <c r="A323" s="21" t="s">
        <v>327</v>
      </c>
      <c r="B323" s="29" t="s">
        <v>38</v>
      </c>
      <c r="C323" s="72">
        <v>-3.0000000000000001E-3</v>
      </c>
      <c r="D323" s="229">
        <v>0</v>
      </c>
      <c r="E323" s="72">
        <f t="shared" si="83"/>
        <v>-3.0000000000000001E-3</v>
      </c>
      <c r="G323" s="209" t="str">
        <f t="shared" si="85"/>
        <v>n.m.</v>
      </c>
      <c r="H323" s="210">
        <f t="shared" ref="H323:H331" si="86">IFERROR(($C:$C-$N:$N),"N/A")</f>
        <v>-3.0000000000000001E-3</v>
      </c>
      <c r="I323" s="84"/>
      <c r="J323" s="209" t="str">
        <f t="shared" si="84"/>
        <v>n.m.</v>
      </c>
      <c r="K323" s="210">
        <f t="shared" ref="K323:K331" si="87">IFERROR(($C:$C-$D:$D-$N:$N),"N/A")</f>
        <v>-3.0000000000000001E-3</v>
      </c>
      <c r="L323" s="84"/>
      <c r="M323" s="72">
        <v>18</v>
      </c>
      <c r="N323" s="72">
        <v>0</v>
      </c>
      <c r="O323" s="72">
        <v>0</v>
      </c>
      <c r="P323" s="72">
        <v>0</v>
      </c>
      <c r="Q323" s="72">
        <v>-2</v>
      </c>
      <c r="S323" s="126"/>
      <c r="T323" s="126"/>
      <c r="U323" s="126"/>
    </row>
    <row r="324" spans="1:21">
      <c r="A324" s="21" t="s">
        <v>328</v>
      </c>
      <c r="B324" s="29" t="s">
        <v>40</v>
      </c>
      <c r="C324" s="72">
        <v>1.012</v>
      </c>
      <c r="D324" s="229">
        <v>0</v>
      </c>
      <c r="E324" s="72">
        <f t="shared" si="83"/>
        <v>1.012</v>
      </c>
      <c r="G324" s="209" t="str">
        <f t="shared" si="85"/>
        <v>n.m.</v>
      </c>
      <c r="H324" s="210">
        <f t="shared" si="86"/>
        <v>1.012</v>
      </c>
      <c r="I324" s="84"/>
      <c r="J324" s="209" t="str">
        <f t="shared" si="84"/>
        <v>n.m.</v>
      </c>
      <c r="K324" s="210">
        <f t="shared" si="87"/>
        <v>1.012</v>
      </c>
      <c r="L324" s="84"/>
      <c r="M324" s="72">
        <v>18</v>
      </c>
      <c r="N324" s="72">
        <v>0</v>
      </c>
      <c r="O324" s="72">
        <v>0</v>
      </c>
      <c r="P324" s="72">
        <v>0</v>
      </c>
      <c r="Q324" s="72">
        <v>-2</v>
      </c>
      <c r="S324" s="126"/>
      <c r="T324" s="126"/>
      <c r="U324" s="126"/>
    </row>
    <row r="325" spans="1:21">
      <c r="A325" s="21" t="s">
        <v>329</v>
      </c>
      <c r="B325" s="29" t="s">
        <v>42</v>
      </c>
      <c r="C325" s="72">
        <v>0</v>
      </c>
      <c r="D325" s="229">
        <v>0</v>
      </c>
      <c r="E325" s="72">
        <f t="shared" si="83"/>
        <v>0</v>
      </c>
      <c r="G325" s="209" t="str">
        <f t="shared" si="85"/>
        <v>n.m.</v>
      </c>
      <c r="H325" s="210">
        <f t="shared" si="86"/>
        <v>0</v>
      </c>
      <c r="I325" s="84"/>
      <c r="J325" s="209" t="str">
        <f t="shared" si="84"/>
        <v>n.m.</v>
      </c>
      <c r="K325" s="210">
        <f t="shared" si="87"/>
        <v>0</v>
      </c>
      <c r="L325" s="84"/>
      <c r="M325" s="72">
        <v>16</v>
      </c>
      <c r="N325" s="72">
        <v>0</v>
      </c>
      <c r="O325" s="72">
        <v>0</v>
      </c>
      <c r="P325" s="72">
        <v>0</v>
      </c>
      <c r="Q325" s="72">
        <v>0</v>
      </c>
      <c r="S325" s="126"/>
      <c r="T325" s="126"/>
      <c r="U325" s="126"/>
    </row>
    <row r="326" spans="1:21">
      <c r="A326" s="21" t="s">
        <v>330</v>
      </c>
      <c r="B326" s="28" t="s">
        <v>44</v>
      </c>
      <c r="C326" s="74">
        <v>435.83600000000001</v>
      </c>
      <c r="D326" s="237">
        <v>1.9107116023240285</v>
      </c>
      <c r="E326" s="74">
        <f t="shared" si="83"/>
        <v>433.92528839767596</v>
      </c>
      <c r="G326" s="207">
        <f t="shared" si="85"/>
        <v>8.6872817955112147E-2</v>
      </c>
      <c r="H326" s="208">
        <f t="shared" si="86"/>
        <v>34.836000000000013</v>
      </c>
      <c r="I326" s="84"/>
      <c r="J326" s="207">
        <f t="shared" si="84"/>
        <v>8.2107951116398903E-2</v>
      </c>
      <c r="K326" s="208">
        <f t="shared" si="87"/>
        <v>32.925288397675956</v>
      </c>
      <c r="L326" s="84"/>
      <c r="M326" s="74">
        <v>18</v>
      </c>
      <c r="N326" s="74">
        <v>401</v>
      </c>
      <c r="O326" s="74">
        <v>400</v>
      </c>
      <c r="P326" s="74">
        <v>460</v>
      </c>
      <c r="Q326" s="74">
        <v>248</v>
      </c>
      <c r="S326" s="126"/>
      <c r="T326" s="126"/>
      <c r="U326" s="126"/>
    </row>
    <row r="327" spans="1:21">
      <c r="A327" s="21" t="s">
        <v>331</v>
      </c>
      <c r="B327" s="29" t="s">
        <v>46</v>
      </c>
      <c r="C327" s="72">
        <v>-103.98699999999999</v>
      </c>
      <c r="D327" s="229">
        <v>-0.49395051821971836</v>
      </c>
      <c r="E327" s="72">
        <f t="shared" si="83"/>
        <v>-103.49304948178028</v>
      </c>
      <c r="G327" s="209">
        <f t="shared" si="85"/>
        <v>9.5825242718445836E-3</v>
      </c>
      <c r="H327" s="210">
        <f t="shared" si="86"/>
        <v>-0.98699999999999477</v>
      </c>
      <c r="I327" s="84"/>
      <c r="J327" s="209">
        <f t="shared" si="84"/>
        <v>4.7868881726240708E-3</v>
      </c>
      <c r="K327" s="210">
        <f t="shared" si="87"/>
        <v>-0.4930494817802753</v>
      </c>
      <c r="L327" s="84"/>
      <c r="M327" s="72">
        <v>18</v>
      </c>
      <c r="N327" s="72">
        <v>-103</v>
      </c>
      <c r="O327" s="72">
        <v>-105</v>
      </c>
      <c r="P327" s="72">
        <v>-54</v>
      </c>
      <c r="Q327" s="72">
        <v>-134</v>
      </c>
      <c r="S327" s="126"/>
      <c r="T327" s="126"/>
      <c r="U327" s="126"/>
    </row>
    <row r="328" spans="1:21">
      <c r="A328" s="21" t="s">
        <v>332</v>
      </c>
      <c r="B328" s="29" t="s">
        <v>48</v>
      </c>
      <c r="C328" s="72">
        <v>0</v>
      </c>
      <c r="D328" s="229">
        <v>0</v>
      </c>
      <c r="E328" s="72">
        <f t="shared" si="83"/>
        <v>0</v>
      </c>
      <c r="G328" s="209" t="str">
        <f t="shared" si="85"/>
        <v>n.m.</v>
      </c>
      <c r="H328" s="210">
        <f t="shared" si="86"/>
        <v>0</v>
      </c>
      <c r="I328" s="84"/>
      <c r="J328" s="209" t="str">
        <f t="shared" si="84"/>
        <v>n.m.</v>
      </c>
      <c r="K328" s="210">
        <f t="shared" si="87"/>
        <v>0</v>
      </c>
      <c r="L328" s="84"/>
      <c r="M328" s="72">
        <v>17</v>
      </c>
      <c r="N328" s="72">
        <v>0</v>
      </c>
      <c r="O328" s="72">
        <v>0</v>
      </c>
      <c r="P328" s="72">
        <v>0</v>
      </c>
      <c r="Q328" s="72">
        <v>0</v>
      </c>
      <c r="S328" s="126"/>
      <c r="T328" s="126"/>
      <c r="U328" s="126"/>
    </row>
    <row r="329" spans="1:21">
      <c r="A329" s="21" t="s">
        <v>333</v>
      </c>
      <c r="B329" s="28" t="s">
        <v>50</v>
      </c>
      <c r="C329" s="74">
        <v>331.84899999999999</v>
      </c>
      <c r="D329" s="237">
        <v>1.4167610841043101</v>
      </c>
      <c r="E329" s="74">
        <f t="shared" si="83"/>
        <v>330.43223891589565</v>
      </c>
      <c r="G329" s="207">
        <f t="shared" si="85"/>
        <v>0.11358724832214762</v>
      </c>
      <c r="H329" s="208">
        <f t="shared" si="86"/>
        <v>33.84899999999999</v>
      </c>
      <c r="I329" s="84"/>
      <c r="J329" s="207">
        <f t="shared" si="84"/>
        <v>0.10883301649629407</v>
      </c>
      <c r="K329" s="208">
        <f t="shared" si="87"/>
        <v>32.432238915895653</v>
      </c>
      <c r="L329" s="84"/>
      <c r="M329" s="74">
        <v>18</v>
      </c>
      <c r="N329" s="74">
        <v>298</v>
      </c>
      <c r="O329" s="74">
        <v>307</v>
      </c>
      <c r="P329" s="74">
        <v>339</v>
      </c>
      <c r="Q329" s="74">
        <v>194</v>
      </c>
      <c r="S329" s="126"/>
      <c r="T329" s="126"/>
      <c r="U329" s="126"/>
    </row>
    <row r="330" spans="1:21">
      <c r="A330" s="21" t="s">
        <v>334</v>
      </c>
      <c r="B330" s="29" t="s">
        <v>52</v>
      </c>
      <c r="C330" s="72">
        <v>-6.9720000000000004</v>
      </c>
      <c r="D330" s="229">
        <v>-3.1597604650550962E-2</v>
      </c>
      <c r="E330" s="72">
        <f t="shared" si="83"/>
        <v>-6.9404023953494498</v>
      </c>
      <c r="G330" s="209">
        <f t="shared" si="85"/>
        <v>0.16200000000000014</v>
      </c>
      <c r="H330" s="210">
        <f t="shared" si="86"/>
        <v>-0.97200000000000042</v>
      </c>
      <c r="I330" s="84"/>
      <c r="J330" s="209">
        <f t="shared" si="84"/>
        <v>0.15673373255824163</v>
      </c>
      <c r="K330" s="210">
        <f t="shared" si="87"/>
        <v>-0.9404023953494498</v>
      </c>
      <c r="L330" s="84"/>
      <c r="M330" s="72">
        <v>18</v>
      </c>
      <c r="N330" s="72">
        <v>-6</v>
      </c>
      <c r="O330" s="72">
        <v>-6</v>
      </c>
      <c r="P330" s="72">
        <v>0</v>
      </c>
      <c r="Q330" s="72">
        <v>-11</v>
      </c>
      <c r="S330" s="126"/>
      <c r="T330" s="126"/>
      <c r="U330" s="126"/>
    </row>
    <row r="331" spans="1:21">
      <c r="A331" s="21" t="s">
        <v>335</v>
      </c>
      <c r="B331" s="36" t="s">
        <v>54</v>
      </c>
      <c r="C331" s="75">
        <v>324.87700000000001</v>
      </c>
      <c r="D331" s="238">
        <v>1.3851634794537591</v>
      </c>
      <c r="E331" s="75">
        <f>(C331-D331)</f>
        <v>323.49183652054626</v>
      </c>
      <c r="G331" s="213">
        <f t="shared" si="85"/>
        <v>0.11259246575342474</v>
      </c>
      <c r="H331" s="214">
        <f t="shared" si="86"/>
        <v>32.87700000000001</v>
      </c>
      <c r="I331" s="84"/>
      <c r="J331" s="213">
        <f t="shared" si="84"/>
        <v>0.10784875520735016</v>
      </c>
      <c r="K331" s="214">
        <f t="shared" si="87"/>
        <v>31.491836520546258</v>
      </c>
      <c r="L331" s="84"/>
      <c r="M331" s="75">
        <v>18</v>
      </c>
      <c r="N331" s="75">
        <v>292</v>
      </c>
      <c r="O331" s="75">
        <v>299</v>
      </c>
      <c r="P331" s="75">
        <v>336</v>
      </c>
      <c r="Q331" s="75">
        <v>194</v>
      </c>
      <c r="S331" s="126"/>
      <c r="T331" s="126"/>
      <c r="U331" s="126"/>
    </row>
    <row r="332" spans="1:21">
      <c r="A332" s="21"/>
      <c r="C332" s="159"/>
      <c r="D332" s="252"/>
      <c r="E332" s="159"/>
      <c r="G332" s="196"/>
      <c r="H332" s="84"/>
      <c r="I332" s="84"/>
      <c r="J332" s="196"/>
      <c r="K332" s="84"/>
      <c r="L332" s="84"/>
      <c r="M332" s="478"/>
      <c r="N332" s="478"/>
      <c r="O332" s="478"/>
      <c r="P332" s="478"/>
      <c r="Q332" s="478"/>
      <c r="S332" s="126"/>
      <c r="T332" s="126"/>
      <c r="U332" s="126"/>
    </row>
    <row r="333" spans="1:21" ht="16.5" thickBot="1">
      <c r="A333" s="21"/>
      <c r="B333" s="115" t="s">
        <v>337</v>
      </c>
      <c r="C333" s="120"/>
      <c r="D333" s="253"/>
      <c r="E333" s="120"/>
      <c r="G333" s="292"/>
      <c r="H333" s="120"/>
      <c r="I333" s="120"/>
      <c r="J333" s="292"/>
      <c r="K333" s="120"/>
      <c r="L333" s="120"/>
      <c r="M333" s="120"/>
      <c r="N333" s="120"/>
      <c r="O333" s="120"/>
      <c r="P333" s="120"/>
      <c r="Q333" s="120"/>
      <c r="S333" s="126"/>
      <c r="T333" s="126"/>
      <c r="U333" s="126"/>
    </row>
    <row r="334" spans="1:21" ht="15.75">
      <c r="A334" s="21"/>
      <c r="B334" s="192"/>
      <c r="C334" s="254"/>
      <c r="D334" s="255"/>
      <c r="E334" s="254"/>
      <c r="G334" s="293"/>
      <c r="H334" s="254"/>
      <c r="I334" s="254"/>
      <c r="J334" s="293"/>
      <c r="K334" s="254"/>
      <c r="L334" s="254"/>
      <c r="M334" s="479"/>
      <c r="N334" s="479"/>
      <c r="O334" s="479"/>
      <c r="P334" s="479"/>
      <c r="Q334" s="479"/>
      <c r="S334" s="126"/>
      <c r="T334" s="126"/>
      <c r="U334" s="126"/>
    </row>
    <row r="335" spans="1:21">
      <c r="A335" s="21"/>
      <c r="B335" s="193"/>
      <c r="C335" s="193" t="str">
        <f>C$18</f>
        <v>Stated</v>
      </c>
      <c r="D335" s="250" t="str">
        <f>D$18</f>
        <v>Specific items</v>
      </c>
      <c r="E335" s="193" t="str">
        <f>E$18</f>
        <v>Underlying</v>
      </c>
      <c r="G335" s="289" t="str">
        <f>G$18</f>
        <v>Stated vs. MEAN</v>
      </c>
      <c r="H335" s="290"/>
      <c r="I335" s="84"/>
      <c r="J335" s="289" t="str">
        <f>J$18</f>
        <v>Underlying vs. MEAN</v>
      </c>
      <c r="K335" s="290"/>
      <c r="L335" s="84"/>
      <c r="M335" s="475"/>
      <c r="N335" s="476" t="str">
        <f>N$18</f>
        <v>MEAN</v>
      </c>
      <c r="O335" s="477" t="str">
        <f>O$18</f>
        <v>MEDIAN</v>
      </c>
      <c r="P335" s="477" t="str">
        <f>P$18</f>
        <v>MAX</v>
      </c>
      <c r="Q335" s="477" t="str">
        <f>Q$18</f>
        <v>MIN</v>
      </c>
      <c r="S335" s="126"/>
      <c r="T335" s="126"/>
      <c r="U335" s="126"/>
    </row>
    <row r="336" spans="1:21">
      <c r="A336" s="21"/>
      <c r="B336" s="117" t="str">
        <f>B$19</f>
        <v>€m</v>
      </c>
      <c r="C336" s="118" t="str">
        <f>C$19</f>
        <v>Q4-24</v>
      </c>
      <c r="D336" s="251" t="str">
        <f>D$19</f>
        <v>Q4-24</v>
      </c>
      <c r="E336" s="118" t="str">
        <f>E$19</f>
        <v>Q4-24</v>
      </c>
      <c r="G336" s="291" t="str">
        <f>G$19</f>
        <v>(%)</v>
      </c>
      <c r="H336" s="118" t="str">
        <f>H$19</f>
        <v>€m</v>
      </c>
      <c r="I336" s="84"/>
      <c r="J336" s="291" t="str">
        <f>J$19</f>
        <v>(%)</v>
      </c>
      <c r="K336" s="118" t="str">
        <f>K$19</f>
        <v>€m</v>
      </c>
      <c r="L336" s="84"/>
      <c r="M336" s="477" t="str">
        <f>M$19</f>
        <v>#</v>
      </c>
      <c r="N336" s="476" t="str">
        <f>N$19</f>
        <v>4T24</v>
      </c>
      <c r="O336" s="476" t="str">
        <f>O$19</f>
        <v>4T24</v>
      </c>
      <c r="P336" s="476" t="str">
        <f>P$19</f>
        <v>4T24</v>
      </c>
      <c r="Q336" s="476" t="str">
        <f>Q$19</f>
        <v>4T24</v>
      </c>
      <c r="S336" s="126"/>
      <c r="T336" s="126"/>
      <c r="U336" s="126"/>
    </row>
    <row r="337" spans="1:21">
      <c r="A337" s="21"/>
      <c r="B337" s="26"/>
      <c r="C337" s="84"/>
      <c r="D337" s="21"/>
      <c r="E337" s="84"/>
      <c r="G337" s="196"/>
      <c r="H337" s="84"/>
      <c r="I337" s="84"/>
      <c r="J337" s="196"/>
      <c r="K337" s="84"/>
      <c r="L337" s="84"/>
      <c r="M337" s="1"/>
      <c r="N337" s="1"/>
      <c r="O337" s="1"/>
      <c r="P337" s="1"/>
      <c r="Q337" s="1"/>
      <c r="S337" s="126"/>
      <c r="T337" s="126"/>
      <c r="U337" s="126"/>
    </row>
    <row r="338" spans="1:21">
      <c r="A338" s="104" t="s">
        <v>338</v>
      </c>
      <c r="B338" s="39" t="s">
        <v>26</v>
      </c>
      <c r="C338" s="88">
        <v>673.26300000000003</v>
      </c>
      <c r="D338" s="201">
        <v>-25.630550638696299</v>
      </c>
      <c r="E338" s="143">
        <f t="shared" si="83"/>
        <v>698.8935506386963</v>
      </c>
      <c r="G338" s="266">
        <f>IF(ISERROR(C338/N338-1),IF($B$2="FR","ns","n.m."),IF(C338/N338-1&gt;100%,"x "&amp;(ROUND(C338/N338,1)),IF(C338/N338-1&lt;-100%,IF($B$2="FR","ns","n.m."),C338/N338-1)))</f>
        <v>7.0370429252782252E-2</v>
      </c>
      <c r="H338" s="267">
        <f>IFERROR(($C:$C-$N:$N),"N/A")</f>
        <v>44.263000000000034</v>
      </c>
      <c r="I338" s="234"/>
      <c r="J338" s="268">
        <f>IF(ISERROR((C338-D338)/N338-1),IF($B$2="FR","ns","n.m."),IF((C338-D338)/N338-1&gt;100%,"x "&amp;(ROUND((C338-D338)/N338,1)),IF((C338-D338)/N338-1&lt;-100%,IF($B$2="FR","ns","n.m."),(C338-D338)/N338-1)))</f>
        <v>0.11111852247805443</v>
      </c>
      <c r="K338" s="267">
        <f>IFERROR(($C:$C-$D:$D-$N:$N),"N/A")</f>
        <v>69.893550638696297</v>
      </c>
      <c r="L338" s="234"/>
      <c r="M338" s="468">
        <v>18</v>
      </c>
      <c r="N338" s="469">
        <v>629</v>
      </c>
      <c r="O338" s="469">
        <v>622</v>
      </c>
      <c r="P338" s="469">
        <v>711</v>
      </c>
      <c r="Q338" s="469">
        <v>549</v>
      </c>
      <c r="S338" s="170"/>
      <c r="T338" s="227"/>
      <c r="U338" s="170"/>
    </row>
    <row r="339" spans="1:21">
      <c r="A339" s="106" t="s">
        <v>339</v>
      </c>
      <c r="B339" s="41" t="s">
        <v>340</v>
      </c>
      <c r="C339" s="145">
        <v>-25.630550638696299</v>
      </c>
      <c r="D339" s="145">
        <v>-25.630550638696299</v>
      </c>
      <c r="E339" s="145">
        <f t="shared" si="83"/>
        <v>0</v>
      </c>
      <c r="G339" s="269" t="str">
        <f t="shared" ref="G339:G353" si="88">IF(ISERROR(C339/N339-1),IF($B$2="FR","ns","n.m."),IF(C339/N339-1&gt;100%,"x "&amp;(ROUND(C339/N339,1)),IF(C339/N339-1&lt;-100%,IF($B$2="FR","ns","n.m."),C339/N339-1)))</f>
        <v>n.m.</v>
      </c>
      <c r="H339" s="270">
        <f>IFERROR(($C:$C-$N:$N),"N/A")</f>
        <v>-25.630550638696299</v>
      </c>
      <c r="I339" s="104"/>
      <c r="J339" s="269" t="str">
        <f>IF(ISERROR((C339-D339)/N339-1),IF($B$2="FR","ns","n.m."),IF((C339-D339)/N339-1&gt;100%,"x "&amp;(ROUND((C339-D339)/N339,1)),IF((C339-D339)/N339-1&lt;-100%,IF($B$2="FR","ns","n.m."),(C339-D339)/N339-1)))</f>
        <v>n.m.</v>
      </c>
      <c r="K339" s="270">
        <f>IFERROR(($C:$C-$D:$D-$N:$N),"N/A")</f>
        <v>0</v>
      </c>
      <c r="L339" s="104"/>
      <c r="M339" s="217"/>
      <c r="N339" s="166"/>
      <c r="O339" s="166"/>
      <c r="P339" s="166"/>
      <c r="Q339" s="166"/>
      <c r="S339" s="171"/>
      <c r="T339" s="173"/>
      <c r="U339" s="170"/>
    </row>
    <row r="340" spans="1:21">
      <c r="A340" s="21" t="s">
        <v>341</v>
      </c>
      <c r="B340" s="29" t="s">
        <v>28</v>
      </c>
      <c r="C340" s="72">
        <v>-525.83699999999999</v>
      </c>
      <c r="D340" s="229">
        <v>0</v>
      </c>
      <c r="E340" s="91">
        <f>(C340-D340-D341)</f>
        <v>-525.83699999999999</v>
      </c>
      <c r="G340" s="209">
        <f>IF(ISERROR(C340/N340-1),IF($B$2="FR","ns","n.m."),IF(C340/N340-1&gt;100%,"x "&amp;(ROUND(C340/N340,1)),IF(C340/N340-1&lt;-100%,IF($B$2="FR","ns","n.m."),C340/N340-1)))</f>
        <v>4.3327380952380867E-2</v>
      </c>
      <c r="H340" s="210">
        <f>IFERROR(($C:$C-$N:$N),"N/A")</f>
        <v>-21.836999999999989</v>
      </c>
      <c r="I340" s="84"/>
      <c r="J340" s="209">
        <f>IF(ISERROR(E340/N340-1),IF($B$2="FR","ns","n.m."),IF(E340/N340-1&gt;100%,"x "&amp;(ROUND(E340/N340,1)),IF(E340/N340-1&lt;-100%,IF(B2="FR","ns","n.m."),E340/N340-1)))</f>
        <v>4.3327380952380867E-2</v>
      </c>
      <c r="K340" s="210">
        <f>IFERROR(($E:$E-$N:$N),"N/A")</f>
        <v>-21.836999999999989</v>
      </c>
      <c r="L340" s="84"/>
      <c r="M340" s="272">
        <v>18</v>
      </c>
      <c r="N340" s="72">
        <v>-504</v>
      </c>
      <c r="O340" s="72">
        <v>-502</v>
      </c>
      <c r="P340" s="72">
        <v>-470</v>
      </c>
      <c r="Q340" s="72">
        <v>-542</v>
      </c>
      <c r="S340" s="126"/>
      <c r="T340" s="126"/>
      <c r="U340" s="126"/>
    </row>
    <row r="341" spans="1:21">
      <c r="A341" s="182" t="s">
        <v>342</v>
      </c>
      <c r="B341" s="31" t="s">
        <v>30</v>
      </c>
      <c r="C341" s="95">
        <v>0</v>
      </c>
      <c r="D341" s="95">
        <v>0</v>
      </c>
      <c r="E341" s="95">
        <f>(C341-D341)</f>
        <v>0</v>
      </c>
      <c r="G341" s="211"/>
      <c r="H341" s="212"/>
      <c r="I341" s="21"/>
      <c r="J341" s="211"/>
      <c r="K341" s="212"/>
      <c r="L341" s="21"/>
      <c r="M341" s="217"/>
      <c r="N341" s="166"/>
      <c r="O341" s="166"/>
      <c r="P341" s="166"/>
      <c r="Q341" s="166"/>
      <c r="S341" s="225"/>
      <c r="T341" s="226"/>
      <c r="U341" s="225"/>
    </row>
    <row r="342" spans="1:21">
      <c r="A342" s="21" t="s">
        <v>343</v>
      </c>
      <c r="B342" s="28" t="s">
        <v>32</v>
      </c>
      <c r="C342" s="74">
        <v>147.42599999999999</v>
      </c>
      <c r="D342" s="237">
        <v>-25.630550638696299</v>
      </c>
      <c r="E342" s="74">
        <f t="shared" si="83"/>
        <v>173.05655063869628</v>
      </c>
      <c r="G342" s="207">
        <f t="shared" si="88"/>
        <v>0.17940800000000001</v>
      </c>
      <c r="H342" s="208">
        <f>IFERROR(($C:$C-$N:$N),"N/A")</f>
        <v>22.425999999999988</v>
      </c>
      <c r="I342" s="84"/>
      <c r="J342" s="207">
        <f t="shared" ref="J342:J353" si="89">IF(ISERROR((C342-D342)/N342-1),IF($B$2="FR","ns","n.m."),IF((C342-D342)/N342-1&gt;100%,"x "&amp;(ROUND((C342-D342)/N342,1)),IF((C342-D342)/N342-1&lt;-100%,IF($B$2="FR","ns","n.m."),(C342-D342)/N342-1)))</f>
        <v>0.38445240510957013</v>
      </c>
      <c r="K342" s="208">
        <f>IFERROR(($C:$C-$D:$D-$N:$N),"N/A")</f>
        <v>48.05655063869628</v>
      </c>
      <c r="L342" s="84"/>
      <c r="M342" s="74">
        <v>18</v>
      </c>
      <c r="N342" s="74">
        <v>125</v>
      </c>
      <c r="O342" s="74">
        <v>123</v>
      </c>
      <c r="P342" s="74">
        <v>186</v>
      </c>
      <c r="Q342" s="74">
        <v>68</v>
      </c>
      <c r="S342" s="126"/>
      <c r="T342" s="126"/>
      <c r="U342" s="126"/>
    </row>
    <row r="343" spans="1:21">
      <c r="A343" s="21" t="s">
        <v>344</v>
      </c>
      <c r="B343" s="29" t="s">
        <v>34</v>
      </c>
      <c r="C343" s="72">
        <v>2.7029999999999998</v>
      </c>
      <c r="D343" s="229">
        <v>0</v>
      </c>
      <c r="E343" s="72">
        <f>(C343-D343)</f>
        <v>2.7029999999999998</v>
      </c>
      <c r="G343" s="209" t="str">
        <f t="shared" si="88"/>
        <v>n.m.</v>
      </c>
      <c r="H343" s="210">
        <f>IFERROR(($C:$C-$N:$N),"N/A")</f>
        <v>7.7029999999999994</v>
      </c>
      <c r="I343" s="84"/>
      <c r="J343" s="209" t="str">
        <f t="shared" si="89"/>
        <v>n.m.</v>
      </c>
      <c r="K343" s="210">
        <f>IFERROR(($C:$C-$D:$D-$N:$N),"N/A")</f>
        <v>7.7029999999999994</v>
      </c>
      <c r="L343" s="84"/>
      <c r="M343" s="272">
        <v>18</v>
      </c>
      <c r="N343" s="72">
        <v>-5</v>
      </c>
      <c r="O343" s="72">
        <v>-5</v>
      </c>
      <c r="P343" s="72">
        <v>7</v>
      </c>
      <c r="Q343" s="72">
        <v>-21</v>
      </c>
      <c r="S343" s="126"/>
      <c r="T343" s="126"/>
      <c r="U343" s="126"/>
    </row>
    <row r="344" spans="1:21">
      <c r="A344" s="182" t="s">
        <v>345</v>
      </c>
      <c r="B344" s="31" t="s">
        <v>36</v>
      </c>
      <c r="C344" s="95">
        <v>0</v>
      </c>
      <c r="D344" s="95">
        <v>0</v>
      </c>
      <c r="E344" s="95">
        <f>(C344-D344)</f>
        <v>0</v>
      </c>
      <c r="G344" s="211"/>
      <c r="H344" s="212"/>
      <c r="I344" s="21"/>
      <c r="J344" s="211"/>
      <c r="K344" s="212"/>
      <c r="L344" s="21"/>
      <c r="M344" s="217"/>
      <c r="N344" s="166"/>
      <c r="O344" s="166"/>
      <c r="P344" s="166"/>
      <c r="Q344" s="166"/>
      <c r="S344" s="225"/>
      <c r="T344" s="226"/>
      <c r="U344" s="225"/>
    </row>
    <row r="345" spans="1:21">
      <c r="A345" s="21" t="s">
        <v>346</v>
      </c>
      <c r="B345" s="29" t="s">
        <v>38</v>
      </c>
      <c r="C345" s="72">
        <v>0</v>
      </c>
      <c r="D345" s="229">
        <v>0</v>
      </c>
      <c r="E345" s="72">
        <f t="shared" si="83"/>
        <v>0</v>
      </c>
      <c r="G345" s="209" t="str">
        <f t="shared" si="88"/>
        <v>n.m.</v>
      </c>
      <c r="H345" s="210">
        <f t="shared" ref="H345:H353" si="90">IFERROR(($C:$C-$N:$N),"N/A")</f>
        <v>0</v>
      </c>
      <c r="I345" s="84"/>
      <c r="J345" s="209" t="str">
        <f t="shared" si="89"/>
        <v>n.m.</v>
      </c>
      <c r="K345" s="210">
        <f t="shared" ref="K345:K353" si="91">IFERROR(($C:$C-$D:$D-$N:$N),"N/A")</f>
        <v>0</v>
      </c>
      <c r="L345" s="84"/>
      <c r="M345" s="72">
        <v>18</v>
      </c>
      <c r="N345" s="72">
        <v>0</v>
      </c>
      <c r="O345" s="72">
        <v>0</v>
      </c>
      <c r="P345" s="72">
        <v>0</v>
      </c>
      <c r="Q345" s="72">
        <v>0</v>
      </c>
      <c r="S345" s="126"/>
      <c r="T345" s="126"/>
      <c r="U345" s="126"/>
    </row>
    <row r="346" spans="1:21">
      <c r="A346" s="21" t="s">
        <v>347</v>
      </c>
      <c r="B346" s="29" t="s">
        <v>40</v>
      </c>
      <c r="C346" s="72">
        <v>0</v>
      </c>
      <c r="D346" s="229">
        <v>0</v>
      </c>
      <c r="E346" s="72">
        <f t="shared" si="83"/>
        <v>0</v>
      </c>
      <c r="G346" s="209" t="str">
        <f t="shared" si="88"/>
        <v>n.m.</v>
      </c>
      <c r="H346" s="210">
        <f t="shared" si="90"/>
        <v>0</v>
      </c>
      <c r="I346" s="84"/>
      <c r="J346" s="209" t="str">
        <f t="shared" si="89"/>
        <v>n.m.</v>
      </c>
      <c r="K346" s="210">
        <f t="shared" si="91"/>
        <v>0</v>
      </c>
      <c r="L346" s="84"/>
      <c r="M346" s="72">
        <v>18</v>
      </c>
      <c r="N346" s="72">
        <v>0</v>
      </c>
      <c r="O346" s="72">
        <v>0</v>
      </c>
      <c r="P346" s="72">
        <v>0</v>
      </c>
      <c r="Q346" s="72">
        <v>0</v>
      </c>
      <c r="S346" s="126"/>
      <c r="T346" s="126"/>
      <c r="U346" s="126"/>
    </row>
    <row r="347" spans="1:21">
      <c r="A347" s="21" t="s">
        <v>348</v>
      </c>
      <c r="B347" s="29" t="s">
        <v>42</v>
      </c>
      <c r="C347" s="72">
        <v>0</v>
      </c>
      <c r="D347" s="229">
        <v>0</v>
      </c>
      <c r="E347" s="72">
        <f t="shared" si="83"/>
        <v>0</v>
      </c>
      <c r="G347" s="209" t="str">
        <f t="shared" si="88"/>
        <v>n.m.</v>
      </c>
      <c r="H347" s="210">
        <f t="shared" si="90"/>
        <v>0</v>
      </c>
      <c r="I347" s="84"/>
      <c r="J347" s="209" t="str">
        <f t="shared" si="89"/>
        <v>n.m.</v>
      </c>
      <c r="K347" s="210">
        <f t="shared" si="91"/>
        <v>0</v>
      </c>
      <c r="L347" s="84"/>
      <c r="M347" s="72">
        <v>16</v>
      </c>
      <c r="N347" s="72">
        <v>0</v>
      </c>
      <c r="O347" s="72">
        <v>0</v>
      </c>
      <c r="P347" s="72">
        <v>0</v>
      </c>
      <c r="Q347" s="72">
        <v>0</v>
      </c>
      <c r="S347" s="126"/>
      <c r="T347" s="126"/>
      <c r="U347" s="126"/>
    </row>
    <row r="348" spans="1:21">
      <c r="A348" s="21" t="s">
        <v>349</v>
      </c>
      <c r="B348" s="28" t="s">
        <v>44</v>
      </c>
      <c r="C348" s="74">
        <v>150.12899999999999</v>
      </c>
      <c r="D348" s="237">
        <v>-25.630550638696299</v>
      </c>
      <c r="E348" s="74">
        <f t="shared" si="83"/>
        <v>175.75955063869628</v>
      </c>
      <c r="G348" s="207">
        <f t="shared" si="88"/>
        <v>0.25107499999999994</v>
      </c>
      <c r="H348" s="208">
        <f t="shared" si="90"/>
        <v>30.128999999999991</v>
      </c>
      <c r="I348" s="84"/>
      <c r="J348" s="207">
        <f t="shared" si="89"/>
        <v>0.46466292198913561</v>
      </c>
      <c r="K348" s="208">
        <f t="shared" si="91"/>
        <v>55.759550638696282</v>
      </c>
      <c r="L348" s="84"/>
      <c r="M348" s="74">
        <v>18</v>
      </c>
      <c r="N348" s="74">
        <v>120</v>
      </c>
      <c r="O348" s="74">
        <v>121</v>
      </c>
      <c r="P348" s="74">
        <v>171</v>
      </c>
      <c r="Q348" s="74">
        <v>75</v>
      </c>
      <c r="S348" s="126"/>
      <c r="T348" s="126"/>
      <c r="U348" s="126"/>
    </row>
    <row r="349" spans="1:21">
      <c r="A349" s="21" t="s">
        <v>350</v>
      </c>
      <c r="B349" s="29" t="s">
        <v>46</v>
      </c>
      <c r="C349" s="72">
        <v>-35.143000000000001</v>
      </c>
      <c r="D349" s="229">
        <v>6.6190897024562014</v>
      </c>
      <c r="E349" s="72">
        <f t="shared" si="83"/>
        <v>-41.762089702456201</v>
      </c>
      <c r="G349" s="209">
        <f t="shared" si="88"/>
        <v>-5.0189189189189132E-2</v>
      </c>
      <c r="H349" s="210">
        <f t="shared" si="90"/>
        <v>1.8569999999999993</v>
      </c>
      <c r="I349" s="84"/>
      <c r="J349" s="209">
        <f t="shared" si="89"/>
        <v>0.12870512709341075</v>
      </c>
      <c r="K349" s="210">
        <f t="shared" si="91"/>
        <v>-4.7620897024562012</v>
      </c>
      <c r="L349" s="84"/>
      <c r="M349" s="72">
        <v>18</v>
      </c>
      <c r="N349" s="72">
        <v>-37</v>
      </c>
      <c r="O349" s="72">
        <v>-37</v>
      </c>
      <c r="P349" s="72">
        <v>11</v>
      </c>
      <c r="Q349" s="72">
        <v>-80</v>
      </c>
      <c r="S349" s="126"/>
      <c r="T349" s="126"/>
      <c r="U349" s="126"/>
    </row>
    <row r="350" spans="1:21">
      <c r="A350" s="21" t="s">
        <v>351</v>
      </c>
      <c r="B350" s="29" t="s">
        <v>48</v>
      </c>
      <c r="C350" s="72">
        <v>0</v>
      </c>
      <c r="D350" s="229">
        <v>0</v>
      </c>
      <c r="E350" s="72">
        <f t="shared" si="83"/>
        <v>0</v>
      </c>
      <c r="G350" s="209" t="str">
        <f t="shared" si="88"/>
        <v>n.m.</v>
      </c>
      <c r="H350" s="210">
        <f t="shared" si="90"/>
        <v>0</v>
      </c>
      <c r="I350" s="84"/>
      <c r="J350" s="209" t="str">
        <f t="shared" si="89"/>
        <v>n.m.</v>
      </c>
      <c r="K350" s="210">
        <f t="shared" si="91"/>
        <v>0</v>
      </c>
      <c r="L350" s="84"/>
      <c r="M350" s="72">
        <v>17</v>
      </c>
      <c r="N350" s="72">
        <v>0</v>
      </c>
      <c r="O350" s="72">
        <v>0</v>
      </c>
      <c r="P350" s="72">
        <v>0</v>
      </c>
      <c r="Q350" s="72">
        <v>0</v>
      </c>
      <c r="S350" s="126"/>
      <c r="T350" s="126"/>
      <c r="U350" s="126"/>
    </row>
    <row r="351" spans="1:21">
      <c r="A351" s="21" t="s">
        <v>352</v>
      </c>
      <c r="B351" s="28" t="s">
        <v>50</v>
      </c>
      <c r="C351" s="74">
        <v>114.986</v>
      </c>
      <c r="D351" s="237">
        <v>-19.011460936240098</v>
      </c>
      <c r="E351" s="74">
        <f t="shared" si="83"/>
        <v>133.99746093624009</v>
      </c>
      <c r="G351" s="207">
        <f t="shared" si="88"/>
        <v>0.3853734939759037</v>
      </c>
      <c r="H351" s="208">
        <f t="shared" si="90"/>
        <v>31.986000000000004</v>
      </c>
      <c r="I351" s="84"/>
      <c r="J351" s="207">
        <f t="shared" si="89"/>
        <v>0.61442724019566364</v>
      </c>
      <c r="K351" s="208">
        <f t="shared" si="91"/>
        <v>50.997460936240088</v>
      </c>
      <c r="L351" s="84"/>
      <c r="M351" s="74">
        <v>18</v>
      </c>
      <c r="N351" s="74">
        <v>83</v>
      </c>
      <c r="O351" s="74">
        <v>89</v>
      </c>
      <c r="P351" s="74">
        <v>113</v>
      </c>
      <c r="Q351" s="74">
        <v>13</v>
      </c>
      <c r="S351" s="126"/>
      <c r="T351" s="126"/>
      <c r="U351" s="126"/>
    </row>
    <row r="352" spans="1:21">
      <c r="A352" s="21" t="s">
        <v>353</v>
      </c>
      <c r="B352" s="29" t="s">
        <v>52</v>
      </c>
      <c r="C352" s="72">
        <v>-3.04</v>
      </c>
      <c r="D352" s="229">
        <v>0.4240076172391431</v>
      </c>
      <c r="E352" s="72">
        <f t="shared" si="83"/>
        <v>-3.464007617239143</v>
      </c>
      <c r="G352" s="209">
        <f t="shared" si="88"/>
        <v>0.52</v>
      </c>
      <c r="H352" s="210">
        <f t="shared" si="90"/>
        <v>-1.04</v>
      </c>
      <c r="I352" s="84"/>
      <c r="J352" s="209">
        <f t="shared" si="89"/>
        <v>0.73200380861957148</v>
      </c>
      <c r="K352" s="210">
        <f t="shared" si="91"/>
        <v>-1.464007617239143</v>
      </c>
      <c r="L352" s="84"/>
      <c r="M352" s="72">
        <v>18</v>
      </c>
      <c r="N352" s="72">
        <v>-2</v>
      </c>
      <c r="O352" s="72">
        <v>-2</v>
      </c>
      <c r="P352" s="72">
        <v>3</v>
      </c>
      <c r="Q352" s="72">
        <v>-4</v>
      </c>
      <c r="S352" s="126"/>
      <c r="T352" s="126"/>
      <c r="U352" s="126"/>
    </row>
    <row r="353" spans="1:21">
      <c r="A353" s="21" t="s">
        <v>354</v>
      </c>
      <c r="B353" s="36" t="s">
        <v>54</v>
      </c>
      <c r="C353" s="75">
        <v>111.946</v>
      </c>
      <c r="D353" s="238">
        <v>-18.587453319000954</v>
      </c>
      <c r="E353" s="75">
        <f>(C353-D353)</f>
        <v>130.53345331900096</v>
      </c>
      <c r="G353" s="213">
        <f t="shared" si="88"/>
        <v>0.38204938271604938</v>
      </c>
      <c r="H353" s="214">
        <f t="shared" si="90"/>
        <v>30.945999999999998</v>
      </c>
      <c r="I353" s="84"/>
      <c r="J353" s="213">
        <f t="shared" si="89"/>
        <v>0.61152411504939441</v>
      </c>
      <c r="K353" s="214">
        <f t="shared" si="91"/>
        <v>49.533453319000955</v>
      </c>
      <c r="L353" s="84"/>
      <c r="M353" s="75">
        <v>18</v>
      </c>
      <c r="N353" s="75">
        <v>81</v>
      </c>
      <c r="O353" s="75">
        <v>87</v>
      </c>
      <c r="P353" s="75">
        <v>110</v>
      </c>
      <c r="Q353" s="75">
        <v>9</v>
      </c>
      <c r="S353" s="126"/>
      <c r="T353" s="126"/>
      <c r="U353" s="126"/>
    </row>
    <row r="354" spans="1:21">
      <c r="A354" s="21"/>
      <c r="B354" s="21"/>
      <c r="C354" s="97"/>
      <c r="D354" s="64"/>
      <c r="E354" s="97"/>
      <c r="G354" s="196"/>
      <c r="H354" s="84"/>
      <c r="I354" s="84"/>
      <c r="J354" s="196"/>
      <c r="K354" s="84"/>
      <c r="L354" s="84"/>
      <c r="M354" s="62"/>
      <c r="N354" s="62"/>
      <c r="O354" s="62"/>
      <c r="P354" s="62"/>
      <c r="Q354" s="62"/>
      <c r="S354" s="126"/>
      <c r="T354" s="126"/>
      <c r="U354" s="126"/>
    </row>
    <row r="355" spans="1:21" ht="16.5" thickBot="1">
      <c r="A355" s="21"/>
      <c r="B355" s="98" t="s">
        <v>407</v>
      </c>
      <c r="C355" s="99"/>
      <c r="D355" s="233"/>
      <c r="E355" s="99"/>
      <c r="G355" s="261"/>
      <c r="H355" s="99"/>
      <c r="I355" s="99"/>
      <c r="J355" s="261"/>
      <c r="K355" s="99"/>
      <c r="L355" s="99"/>
      <c r="M355" s="417"/>
      <c r="N355" s="417"/>
      <c r="O355" s="417"/>
      <c r="P355" s="417"/>
      <c r="Q355" s="417"/>
      <c r="S355" s="126"/>
      <c r="T355" s="126"/>
      <c r="U355" s="126"/>
    </row>
    <row r="356" spans="1:21" ht="15.75">
      <c r="A356" s="21"/>
      <c r="B356" s="186"/>
      <c r="C356" s="234"/>
      <c r="D356" s="104"/>
      <c r="E356" s="234"/>
      <c r="G356" s="262"/>
      <c r="H356" s="234"/>
      <c r="I356" s="234"/>
      <c r="J356" s="262"/>
      <c r="K356" s="234"/>
      <c r="L356" s="234"/>
      <c r="M356" s="1"/>
      <c r="N356" s="1"/>
      <c r="O356" s="1"/>
      <c r="P356" s="1"/>
      <c r="Q356" s="1"/>
      <c r="S356" s="126"/>
      <c r="T356" s="126"/>
      <c r="U356" s="126"/>
    </row>
    <row r="357" spans="1:21">
      <c r="A357" s="21"/>
      <c r="B357" s="187"/>
      <c r="C357" s="187" t="str">
        <f>C$18</f>
        <v>Stated</v>
      </c>
      <c r="D357" s="235" t="str">
        <f>D$18</f>
        <v>Specific items</v>
      </c>
      <c r="E357" s="187" t="str">
        <f>E$18</f>
        <v>Underlying</v>
      </c>
      <c r="G357" s="263" t="str">
        <f>G$18</f>
        <v>Stated vs. MEAN</v>
      </c>
      <c r="H357" s="264"/>
      <c r="I357" s="84"/>
      <c r="J357" s="263" t="str">
        <f>J$18</f>
        <v>Underlying vs. MEAN</v>
      </c>
      <c r="K357" s="264"/>
      <c r="L357" s="84"/>
      <c r="M357" s="465"/>
      <c r="N357" s="466" t="str">
        <f>N$18</f>
        <v>MEAN</v>
      </c>
      <c r="O357" s="467" t="str">
        <f>O$18</f>
        <v>MEDIAN</v>
      </c>
      <c r="P357" s="467" t="str">
        <f>P$18</f>
        <v>MAX</v>
      </c>
      <c r="Q357" s="467" t="str">
        <f>Q$18</f>
        <v>MIN</v>
      </c>
      <c r="S357" s="126"/>
      <c r="T357" s="126"/>
      <c r="U357" s="126"/>
    </row>
    <row r="358" spans="1:21">
      <c r="A358" s="21"/>
      <c r="B358" s="100" t="str">
        <f>B$19</f>
        <v>€m</v>
      </c>
      <c r="C358" s="101" t="str">
        <f>C$19</f>
        <v>Q4-24</v>
      </c>
      <c r="D358" s="236" t="str">
        <f>D$19</f>
        <v>Q4-24</v>
      </c>
      <c r="E358" s="101" t="str">
        <f>E$19</f>
        <v>Q4-24</v>
      </c>
      <c r="G358" s="265" t="str">
        <f>G$19</f>
        <v>(%)</v>
      </c>
      <c r="H358" s="101" t="str">
        <f>H$19</f>
        <v>€m</v>
      </c>
      <c r="I358" s="84"/>
      <c r="J358" s="265" t="str">
        <f>J$19</f>
        <v>(%)</v>
      </c>
      <c r="K358" s="101" t="str">
        <f>K$19</f>
        <v>€m</v>
      </c>
      <c r="L358" s="84"/>
      <c r="M358" s="467" t="str">
        <f>M$19</f>
        <v>#</v>
      </c>
      <c r="N358" s="466" t="str">
        <f>N$19</f>
        <v>4T24</v>
      </c>
      <c r="O358" s="466" t="str">
        <f>O$19</f>
        <v>4T24</v>
      </c>
      <c r="P358" s="466" t="str">
        <f>P$19</f>
        <v>4T24</v>
      </c>
      <c r="Q358" s="466" t="str">
        <f>Q$19</f>
        <v>4T24</v>
      </c>
      <c r="S358" s="126"/>
      <c r="T358" s="126"/>
      <c r="U358" s="126"/>
    </row>
    <row r="359" spans="1:21">
      <c r="A359" s="21"/>
      <c r="B359" s="26"/>
      <c r="C359" s="84"/>
      <c r="D359" s="21"/>
      <c r="E359" s="84"/>
      <c r="G359" s="196"/>
      <c r="H359" s="84"/>
      <c r="I359" s="84"/>
      <c r="J359" s="196"/>
      <c r="K359" s="84"/>
      <c r="L359" s="84"/>
      <c r="M359" s="1"/>
      <c r="N359" s="1"/>
      <c r="O359" s="1"/>
      <c r="P359" s="1"/>
      <c r="Q359" s="1"/>
      <c r="S359" s="126"/>
      <c r="T359" s="126"/>
      <c r="U359" s="126"/>
    </row>
    <row r="360" spans="1:21">
      <c r="A360" s="21" t="s">
        <v>357</v>
      </c>
      <c r="B360" s="28" t="s">
        <v>26</v>
      </c>
      <c r="C360" s="88">
        <v>534.95715574935298</v>
      </c>
      <c r="D360" s="201">
        <v>0</v>
      </c>
      <c r="E360" s="74">
        <f t="shared" ref="E360:E373" si="92">(C360-D360)</f>
        <v>534.95715574935298</v>
      </c>
      <c r="G360" s="207">
        <f t="shared" ref="G360:G373" si="93">IF(ISERROR(C360/N360-1),IF($B$2="FR","ns","n.m."),IF(C360/N360-1&gt;100%,"x "&amp;(ROUND(C360/N360,1)),IF(C360/N360-1&lt;-100%,IF($B$2="FR","ns","n.m."),C360/N360-1)))</f>
        <v>4.2801473195619888E-2</v>
      </c>
      <c r="H360" s="208">
        <f>IFERROR(($C:$C-$N:$N),"N/A")</f>
        <v>21.957155749352978</v>
      </c>
      <c r="I360" s="84"/>
      <c r="J360" s="207">
        <f t="shared" ref="J360:J373" si="94">IF(ISERROR((C360-D360)/N360-1),IF($B$2="FR","ns","n.m."),IF((C360-D360)/N360-1&gt;100%,"x "&amp;(ROUND((C360-D360)/N360,1)),IF((C360-D360)/N360-1&lt;-100%,IF($B$2="FR","ns","n.m."),(C360-D360)/N360-1)))</f>
        <v>4.2801473195619888E-2</v>
      </c>
      <c r="K360" s="208">
        <f>IFERROR(($C:$C-$D:$D-$N:$N),"N/A")</f>
        <v>21.957155749352978</v>
      </c>
      <c r="L360" s="84"/>
      <c r="M360" s="74">
        <v>18</v>
      </c>
      <c r="N360" s="74">
        <v>513</v>
      </c>
      <c r="O360" s="74">
        <v>515</v>
      </c>
      <c r="P360" s="74">
        <v>548</v>
      </c>
      <c r="Q360" s="74">
        <v>453</v>
      </c>
      <c r="S360" s="126"/>
      <c r="T360" s="126"/>
      <c r="U360" s="126"/>
    </row>
    <row r="361" spans="1:21">
      <c r="A361" s="21" t="s">
        <v>358</v>
      </c>
      <c r="B361" s="29" t="s">
        <v>28</v>
      </c>
      <c r="C361" s="72">
        <v>-395.87121896790597</v>
      </c>
      <c r="D361" s="229">
        <v>-26.559618720000032</v>
      </c>
      <c r="E361" s="91">
        <f>(C361-D361-D362)</f>
        <v>-369.31160024790597</v>
      </c>
      <c r="G361" s="209">
        <f t="shared" si="93"/>
        <v>5.8479195101352799E-2</v>
      </c>
      <c r="H361" s="210">
        <f>IFERROR(($C:$C-$N:$N),"N/A")</f>
        <v>-21.871218967905975</v>
      </c>
      <c r="I361" s="84"/>
      <c r="J361" s="209">
        <f>IF(ISERROR(E361/N361-1),IF($B$2="FR","ns","n.m."),IF(E361/N361-1&gt;100%,"x "&amp;(ROUND(E361/N361,1)),IF(E361/N361-1&lt;-100%,IF(B2="FR","ns","n.m."),E361/N361-1)))</f>
        <v>-1.2535828214155109E-2</v>
      </c>
      <c r="K361" s="210">
        <f>IFERROR(($E:$E-$N:$N),"N/A")</f>
        <v>4.6883997520940284</v>
      </c>
      <c r="L361" s="84"/>
      <c r="M361" s="272">
        <v>18</v>
      </c>
      <c r="N361" s="72">
        <v>-374</v>
      </c>
      <c r="O361" s="72">
        <v>-383</v>
      </c>
      <c r="P361" s="72">
        <v>-285</v>
      </c>
      <c r="Q361" s="72">
        <v>-392</v>
      </c>
      <c r="S361" s="126"/>
      <c r="T361" s="126"/>
      <c r="U361" s="126"/>
    </row>
    <row r="362" spans="1:21">
      <c r="A362" s="182" t="s">
        <v>359</v>
      </c>
      <c r="B362" s="31" t="s">
        <v>30</v>
      </c>
      <c r="C362" s="95">
        <v>0</v>
      </c>
      <c r="D362" s="95">
        <v>0</v>
      </c>
      <c r="E362" s="95">
        <f t="shared" si="92"/>
        <v>0</v>
      </c>
      <c r="G362" s="211"/>
      <c r="H362" s="212"/>
      <c r="I362" s="21"/>
      <c r="J362" s="211"/>
      <c r="K362" s="212"/>
      <c r="L362" s="21"/>
      <c r="M362" s="217"/>
      <c r="N362" s="166"/>
      <c r="O362" s="166"/>
      <c r="P362" s="166"/>
      <c r="Q362" s="166"/>
      <c r="S362" s="225"/>
      <c r="T362" s="226"/>
      <c r="U362" s="225"/>
    </row>
    <row r="363" spans="1:21">
      <c r="A363" s="21" t="s">
        <v>360</v>
      </c>
      <c r="B363" s="28" t="s">
        <v>32</v>
      </c>
      <c r="C363" s="74">
        <v>139.085936781447</v>
      </c>
      <c r="D363" s="237">
        <v>-26.559618720000032</v>
      </c>
      <c r="E363" s="74">
        <f t="shared" si="92"/>
        <v>165.64555550144703</v>
      </c>
      <c r="G363" s="207">
        <f t="shared" si="93"/>
        <v>6.1825022623751558E-4</v>
      </c>
      <c r="H363" s="208">
        <f t="shared" ref="H363:H373" si="95">IFERROR(($C:$C-$N:$N),"N/A")</f>
        <v>8.5936781447003341E-2</v>
      </c>
      <c r="I363" s="84"/>
      <c r="J363" s="207">
        <f t="shared" si="94"/>
        <v>0.19169464389530244</v>
      </c>
      <c r="K363" s="208">
        <f t="shared" ref="K363:K373" si="96">IFERROR(($C:$C-$D:$D-$N:$N),"N/A")</f>
        <v>26.645555501447035</v>
      </c>
      <c r="L363" s="84"/>
      <c r="M363" s="74">
        <v>18</v>
      </c>
      <c r="N363" s="74">
        <v>139</v>
      </c>
      <c r="O363" s="74">
        <v>131</v>
      </c>
      <c r="P363" s="74">
        <v>189</v>
      </c>
      <c r="Q363" s="74">
        <v>110</v>
      </c>
      <c r="S363" s="126"/>
      <c r="T363" s="126"/>
      <c r="U363" s="126"/>
    </row>
    <row r="364" spans="1:21">
      <c r="A364" s="21" t="s">
        <v>361</v>
      </c>
      <c r="B364" s="29" t="s">
        <v>34</v>
      </c>
      <c r="C364" s="97">
        <v>-6.8897779941511903</v>
      </c>
      <c r="D364" s="64">
        <v>0</v>
      </c>
      <c r="E364" s="97">
        <f t="shared" si="92"/>
        <v>-6.8897779941511903</v>
      </c>
      <c r="G364" s="209" t="str">
        <f t="shared" si="93"/>
        <v>x 6.9</v>
      </c>
      <c r="H364" s="210">
        <f t="shared" si="95"/>
        <v>-5.8897779941511903</v>
      </c>
      <c r="I364" s="84"/>
      <c r="J364" s="209" t="str">
        <f t="shared" si="94"/>
        <v>x 6.9</v>
      </c>
      <c r="K364" s="210">
        <f t="shared" si="96"/>
        <v>-5.8897779941511903</v>
      </c>
      <c r="L364" s="84"/>
      <c r="M364" s="62">
        <v>18</v>
      </c>
      <c r="N364" s="62">
        <v>-1</v>
      </c>
      <c r="O364" s="62">
        <v>0</v>
      </c>
      <c r="P364" s="62">
        <v>16</v>
      </c>
      <c r="Q364" s="62">
        <v>-6</v>
      </c>
      <c r="S364" s="126"/>
      <c r="T364" s="126"/>
      <c r="U364" s="126"/>
    </row>
    <row r="365" spans="1:21">
      <c r="A365" s="21" t="s">
        <v>362</v>
      </c>
      <c r="B365" s="29" t="s">
        <v>38</v>
      </c>
      <c r="C365" s="72">
        <v>6.88014302964483</v>
      </c>
      <c r="D365" s="229">
        <v>0</v>
      </c>
      <c r="E365" s="72">
        <f t="shared" si="92"/>
        <v>6.88014302964483</v>
      </c>
      <c r="G365" s="209" t="str">
        <f t="shared" si="93"/>
        <v>x 3.4</v>
      </c>
      <c r="H365" s="210">
        <f t="shared" si="95"/>
        <v>4.88014302964483</v>
      </c>
      <c r="I365" s="84"/>
      <c r="J365" s="209" t="str">
        <f t="shared" si="94"/>
        <v>x 3.4</v>
      </c>
      <c r="K365" s="210">
        <f t="shared" si="96"/>
        <v>4.88014302964483</v>
      </c>
      <c r="L365" s="84"/>
      <c r="M365" s="72">
        <v>18</v>
      </c>
      <c r="N365" s="72">
        <v>2</v>
      </c>
      <c r="O365" s="72">
        <v>1</v>
      </c>
      <c r="P365" s="72">
        <v>7</v>
      </c>
      <c r="Q365" s="72">
        <v>-3</v>
      </c>
      <c r="S365" s="126"/>
      <c r="T365" s="126"/>
      <c r="U365" s="126"/>
    </row>
    <row r="366" spans="1:21">
      <c r="A366" s="21" t="s">
        <v>363</v>
      </c>
      <c r="B366" s="29" t="s">
        <v>40</v>
      </c>
      <c r="C366" s="72">
        <v>-1.6882745281236</v>
      </c>
      <c r="D366" s="229">
        <v>-1.8413247899999998</v>
      </c>
      <c r="E366" s="72">
        <f t="shared" si="92"/>
        <v>0.15305026187639981</v>
      </c>
      <c r="G366" s="209">
        <f t="shared" si="93"/>
        <v>-0.15586273593819999</v>
      </c>
      <c r="H366" s="210">
        <f t="shared" si="95"/>
        <v>0.31172547187639998</v>
      </c>
      <c r="I366" s="84"/>
      <c r="J366" s="209" t="str">
        <f t="shared" si="94"/>
        <v>n.m.</v>
      </c>
      <c r="K366" s="210">
        <f t="shared" si="96"/>
        <v>2.1530502618764</v>
      </c>
      <c r="L366" s="84"/>
      <c r="M366" s="72">
        <v>17</v>
      </c>
      <c r="N366" s="72">
        <v>-2</v>
      </c>
      <c r="O366" s="72">
        <v>0</v>
      </c>
      <c r="P366" s="72">
        <v>2</v>
      </c>
      <c r="Q366" s="72">
        <v>-29</v>
      </c>
      <c r="S366" s="126"/>
      <c r="T366" s="126"/>
      <c r="U366" s="126"/>
    </row>
    <row r="367" spans="1:21">
      <c r="A367" s="21" t="s">
        <v>364</v>
      </c>
      <c r="B367" s="29" t="s">
        <v>42</v>
      </c>
      <c r="C367" s="72">
        <v>0</v>
      </c>
      <c r="D367" s="229">
        <v>0</v>
      </c>
      <c r="E367" s="72">
        <f t="shared" si="92"/>
        <v>0</v>
      </c>
      <c r="G367" s="209" t="str">
        <f t="shared" si="93"/>
        <v>n.m.</v>
      </c>
      <c r="H367" s="210">
        <f t="shared" si="95"/>
        <v>0</v>
      </c>
      <c r="I367" s="84"/>
      <c r="J367" s="209" t="str">
        <f t="shared" si="94"/>
        <v>n.m.</v>
      </c>
      <c r="K367" s="210">
        <f t="shared" si="96"/>
        <v>0</v>
      </c>
      <c r="L367" s="84"/>
      <c r="M367" s="72">
        <v>16</v>
      </c>
      <c r="N367" s="72">
        <v>0</v>
      </c>
      <c r="O367" s="72">
        <v>0</v>
      </c>
      <c r="P367" s="72">
        <v>0</v>
      </c>
      <c r="Q367" s="72">
        <v>0</v>
      </c>
      <c r="S367" s="126"/>
      <c r="T367" s="126"/>
      <c r="U367" s="126"/>
    </row>
    <row r="368" spans="1:21">
      <c r="A368" s="21" t="s">
        <v>365</v>
      </c>
      <c r="B368" s="28" t="s">
        <v>44</v>
      </c>
      <c r="C368" s="74">
        <v>137.388027288817</v>
      </c>
      <c r="D368" s="237">
        <v>-28.400943510000033</v>
      </c>
      <c r="E368" s="74">
        <f t="shared" si="92"/>
        <v>165.78897079881705</v>
      </c>
      <c r="G368" s="207">
        <f t="shared" si="93"/>
        <v>-1.159692597973383E-2</v>
      </c>
      <c r="H368" s="208">
        <f t="shared" si="95"/>
        <v>-1.6119727111830002</v>
      </c>
      <c r="I368" s="84"/>
      <c r="J368" s="207">
        <f t="shared" si="94"/>
        <v>0.19272640862458301</v>
      </c>
      <c r="K368" s="208">
        <f t="shared" si="96"/>
        <v>26.788970798817047</v>
      </c>
      <c r="L368" s="84"/>
      <c r="M368" s="74">
        <v>18</v>
      </c>
      <c r="N368" s="74">
        <v>139</v>
      </c>
      <c r="O368" s="74">
        <v>134</v>
      </c>
      <c r="P368" s="74">
        <v>188</v>
      </c>
      <c r="Q368" s="74">
        <v>110</v>
      </c>
      <c r="S368" s="126"/>
      <c r="T368" s="126"/>
      <c r="U368" s="126"/>
    </row>
    <row r="369" spans="1:21">
      <c r="A369" s="21" t="s">
        <v>366</v>
      </c>
      <c r="B369" s="29" t="s">
        <v>46</v>
      </c>
      <c r="C369" s="72">
        <v>-26.977912870330599</v>
      </c>
      <c r="D369" s="229">
        <v>6.6609584842308376</v>
      </c>
      <c r="E369" s="72">
        <f t="shared" si="92"/>
        <v>-33.638871354561438</v>
      </c>
      <c r="G369" s="209">
        <f t="shared" si="93"/>
        <v>-0.20653197440204119</v>
      </c>
      <c r="H369" s="210">
        <f t="shared" si="95"/>
        <v>7.0220871296694014</v>
      </c>
      <c r="I369" s="84"/>
      <c r="J369" s="209">
        <f t="shared" si="94"/>
        <v>-1.0621430748192995E-2</v>
      </c>
      <c r="K369" s="210">
        <f t="shared" si="96"/>
        <v>0.36112864543856205</v>
      </c>
      <c r="L369" s="84"/>
      <c r="M369" s="72">
        <v>18</v>
      </c>
      <c r="N369" s="72">
        <v>-34</v>
      </c>
      <c r="O369" s="72">
        <v>-34</v>
      </c>
      <c r="P369" s="72">
        <v>-16</v>
      </c>
      <c r="Q369" s="72">
        <v>-50</v>
      </c>
      <c r="S369" s="126"/>
      <c r="T369" s="126"/>
      <c r="U369" s="126"/>
    </row>
    <row r="370" spans="1:21">
      <c r="A370" s="21" t="s">
        <v>367</v>
      </c>
      <c r="B370" s="29" t="s">
        <v>48</v>
      </c>
      <c r="C370" s="72">
        <v>0</v>
      </c>
      <c r="D370" s="229">
        <v>0</v>
      </c>
      <c r="E370" s="72">
        <f t="shared" si="92"/>
        <v>0</v>
      </c>
      <c r="G370" s="209" t="str">
        <f t="shared" si="93"/>
        <v>n.m.</v>
      </c>
      <c r="H370" s="210">
        <f t="shared" si="95"/>
        <v>0</v>
      </c>
      <c r="I370" s="84"/>
      <c r="J370" s="209" t="str">
        <f t="shared" si="94"/>
        <v>n.m.</v>
      </c>
      <c r="K370" s="210">
        <f t="shared" si="96"/>
        <v>0</v>
      </c>
      <c r="L370" s="84"/>
      <c r="M370" s="72">
        <v>16</v>
      </c>
      <c r="N370" s="72">
        <v>0</v>
      </c>
      <c r="O370" s="72">
        <v>0</v>
      </c>
      <c r="P370" s="72">
        <v>0</v>
      </c>
      <c r="Q370" s="72">
        <v>0</v>
      </c>
      <c r="S370" s="126"/>
      <c r="T370" s="126"/>
      <c r="U370" s="126"/>
    </row>
    <row r="371" spans="1:21">
      <c r="A371" s="21" t="s">
        <v>368</v>
      </c>
      <c r="B371" s="28" t="s">
        <v>50</v>
      </c>
      <c r="C371" s="74">
        <v>110.410114418487</v>
      </c>
      <c r="D371" s="237">
        <v>-21.739985025769194</v>
      </c>
      <c r="E371" s="74">
        <f t="shared" si="92"/>
        <v>132.1500994442562</v>
      </c>
      <c r="G371" s="207">
        <f t="shared" si="93"/>
        <v>5.1524899223685638E-2</v>
      </c>
      <c r="H371" s="208">
        <f t="shared" si="95"/>
        <v>5.410114418486998</v>
      </c>
      <c r="I371" s="84"/>
      <c r="J371" s="207">
        <f t="shared" si="94"/>
        <v>0.2585723756595828</v>
      </c>
      <c r="K371" s="208">
        <f t="shared" si="96"/>
        <v>27.150099444256199</v>
      </c>
      <c r="L371" s="84"/>
      <c r="M371" s="74">
        <v>18</v>
      </c>
      <c r="N371" s="74">
        <v>105</v>
      </c>
      <c r="O371" s="74">
        <v>98</v>
      </c>
      <c r="P371" s="74">
        <v>165</v>
      </c>
      <c r="Q371" s="74">
        <v>77</v>
      </c>
      <c r="S371" s="126"/>
      <c r="T371" s="126"/>
      <c r="U371" s="126"/>
    </row>
    <row r="372" spans="1:21">
      <c r="A372" s="21" t="s">
        <v>369</v>
      </c>
      <c r="B372" s="29" t="s">
        <v>52</v>
      </c>
      <c r="C372" s="72">
        <v>-35.454753235200599</v>
      </c>
      <c r="D372" s="229">
        <v>6.6306954328596053</v>
      </c>
      <c r="E372" s="72">
        <f t="shared" si="92"/>
        <v>-42.085448668060202</v>
      </c>
      <c r="G372" s="209">
        <f t="shared" si="93"/>
        <v>0.1437017172645354</v>
      </c>
      <c r="H372" s="210">
        <f t="shared" si="95"/>
        <v>-4.4547532352005987</v>
      </c>
      <c r="I372" s="84"/>
      <c r="J372" s="209">
        <f t="shared" si="94"/>
        <v>0.35759511832452273</v>
      </c>
      <c r="K372" s="210">
        <f t="shared" si="96"/>
        <v>-11.085448668060202</v>
      </c>
      <c r="L372" s="84"/>
      <c r="M372" s="72">
        <v>18</v>
      </c>
      <c r="N372" s="72">
        <v>-31</v>
      </c>
      <c r="O372" s="72">
        <v>-32</v>
      </c>
      <c r="P372" s="72">
        <v>-18</v>
      </c>
      <c r="Q372" s="72">
        <v>-37</v>
      </c>
      <c r="S372" s="126"/>
      <c r="T372" s="126"/>
      <c r="U372" s="126"/>
    </row>
    <row r="373" spans="1:21">
      <c r="A373" s="21" t="s">
        <v>370</v>
      </c>
      <c r="B373" s="36" t="s">
        <v>54</v>
      </c>
      <c r="C373" s="75">
        <v>74.955361183285802</v>
      </c>
      <c r="D373" s="238">
        <v>-15.109289592909589</v>
      </c>
      <c r="E373" s="75">
        <f t="shared" si="92"/>
        <v>90.064650776195393</v>
      </c>
      <c r="G373" s="213">
        <f t="shared" si="93"/>
        <v>1.2910286260618964E-2</v>
      </c>
      <c r="H373" s="214">
        <f t="shared" si="95"/>
        <v>0.95536118328580244</v>
      </c>
      <c r="I373" s="84"/>
      <c r="J373" s="213">
        <f t="shared" si="94"/>
        <v>0.21708987535399182</v>
      </c>
      <c r="K373" s="214">
        <f t="shared" si="96"/>
        <v>16.064650776195393</v>
      </c>
      <c r="L373" s="84"/>
      <c r="M373" s="75">
        <v>18</v>
      </c>
      <c r="N373" s="75">
        <v>74</v>
      </c>
      <c r="O373" s="75">
        <v>67</v>
      </c>
      <c r="P373" s="75">
        <v>147</v>
      </c>
      <c r="Q373" s="75">
        <v>42</v>
      </c>
      <c r="S373" s="126"/>
      <c r="T373" s="126"/>
      <c r="U373" s="126"/>
    </row>
    <row r="374" spans="1:21">
      <c r="A374" s="21"/>
      <c r="C374" s="84"/>
      <c r="D374" s="21"/>
      <c r="E374" s="84"/>
      <c r="G374" s="196"/>
      <c r="H374" s="84"/>
      <c r="I374" s="84"/>
      <c r="J374" s="196"/>
      <c r="K374" s="84"/>
      <c r="L374" s="84"/>
      <c r="M374" s="1"/>
      <c r="N374" s="1"/>
      <c r="O374" s="1"/>
      <c r="P374" s="1"/>
      <c r="Q374" s="1"/>
      <c r="S374" s="126"/>
      <c r="T374" s="126"/>
      <c r="U374" s="126"/>
    </row>
    <row r="375" spans="1:21">
      <c r="A375" s="21"/>
      <c r="C375" s="84"/>
      <c r="D375" s="21"/>
      <c r="E375" s="84"/>
      <c r="G375" s="196"/>
      <c r="H375" s="84"/>
      <c r="I375" s="84"/>
      <c r="J375" s="196"/>
      <c r="K375" s="84"/>
      <c r="L375" s="84"/>
      <c r="M375" s="1"/>
      <c r="N375" s="1"/>
      <c r="O375" s="1"/>
      <c r="P375" s="1"/>
      <c r="Q375" s="1"/>
      <c r="S375" s="126"/>
      <c r="T375" s="126"/>
      <c r="U375" s="126"/>
    </row>
    <row r="376" spans="1:21" ht="16.5" thickBot="1">
      <c r="A376" s="21"/>
      <c r="B376" s="24" t="s">
        <v>374</v>
      </c>
      <c r="C376" s="86"/>
      <c r="D376" s="239"/>
      <c r="E376" s="86"/>
      <c r="G376" s="197"/>
      <c r="H376" s="86"/>
      <c r="I376" s="86"/>
      <c r="J376" s="197"/>
      <c r="K376" s="86"/>
      <c r="L376" s="86"/>
      <c r="M376" s="10"/>
      <c r="N376" s="10"/>
      <c r="O376" s="10"/>
      <c r="P376" s="10"/>
      <c r="Q376" s="10"/>
      <c r="S376" s="126"/>
      <c r="T376" s="126"/>
      <c r="U376" s="126"/>
    </row>
    <row r="377" spans="1:21" ht="15.75">
      <c r="A377" s="21"/>
      <c r="B377" s="184"/>
      <c r="C377" s="234"/>
      <c r="D377" s="104"/>
      <c r="E377" s="234"/>
      <c r="G377" s="262"/>
      <c r="H377" s="234"/>
      <c r="I377" s="234"/>
      <c r="J377" s="262"/>
      <c r="K377" s="234"/>
      <c r="L377" s="234"/>
      <c r="M377" s="1"/>
      <c r="N377" s="1"/>
      <c r="O377" s="1"/>
      <c r="P377" s="1"/>
      <c r="Q377" s="1"/>
      <c r="S377" s="126"/>
      <c r="T377" s="126"/>
      <c r="U377" s="126"/>
    </row>
    <row r="378" spans="1:21">
      <c r="A378" s="21"/>
      <c r="B378" s="25"/>
      <c r="C378" s="185" t="str">
        <f>C$18</f>
        <v>Stated</v>
      </c>
      <c r="D378" s="198" t="str">
        <f>D$18</f>
        <v>Specific items</v>
      </c>
      <c r="E378" s="185" t="str">
        <f>E$18</f>
        <v>Underlying</v>
      </c>
      <c r="G378" s="258" t="str">
        <f>G$18</f>
        <v>Stated vs. MEAN</v>
      </c>
      <c r="H378" s="205"/>
      <c r="I378" s="84"/>
      <c r="J378" s="258" t="str">
        <f>J$18</f>
        <v>Underlying vs. MEAN</v>
      </c>
      <c r="K378" s="205"/>
      <c r="L378" s="84"/>
      <c r="M378" s="462"/>
      <c r="N378" s="463" t="str">
        <f>N$18</f>
        <v>MEAN</v>
      </c>
      <c r="O378" s="463" t="str">
        <f>O$18</f>
        <v>MEDIAN</v>
      </c>
      <c r="P378" s="463" t="str">
        <f>P$18</f>
        <v>MAX</v>
      </c>
      <c r="Q378" s="463" t="str">
        <f>Q$18</f>
        <v>MIN</v>
      </c>
      <c r="S378" s="126"/>
      <c r="T378" s="126"/>
      <c r="U378" s="126"/>
    </row>
    <row r="379" spans="1:21">
      <c r="A379" s="21"/>
      <c r="B379" s="25" t="str">
        <f>B$19</f>
        <v>€m</v>
      </c>
      <c r="C379" s="58" t="str">
        <f>C$19</f>
        <v>Q4-24</v>
      </c>
      <c r="D379" s="200" t="str">
        <f>D$19</f>
        <v>Q4-24</v>
      </c>
      <c r="E379" s="58" t="str">
        <f>E$19</f>
        <v>Q4-24</v>
      </c>
      <c r="G379" s="206" t="str">
        <f>G$19</f>
        <v>(%)</v>
      </c>
      <c r="H379" s="58" t="str">
        <f>H$19</f>
        <v>€m</v>
      </c>
      <c r="I379" s="84"/>
      <c r="J379" s="206" t="str">
        <f>J$19</f>
        <v>(%)</v>
      </c>
      <c r="K379" s="58" t="str">
        <f>K$19</f>
        <v>€m</v>
      </c>
      <c r="L379" s="84"/>
      <c r="M379" s="462" t="str">
        <f>M$19</f>
        <v>#</v>
      </c>
      <c r="N379" s="464" t="str">
        <f>N$19</f>
        <v>4T24</v>
      </c>
      <c r="O379" s="464" t="str">
        <f>O$19</f>
        <v>4T24</v>
      </c>
      <c r="P379" s="464" t="str">
        <f>P$19</f>
        <v>4T24</v>
      </c>
      <c r="Q379" s="464" t="str">
        <f>Q$19</f>
        <v>4T24</v>
      </c>
      <c r="S379" s="126"/>
      <c r="T379" s="126"/>
      <c r="U379" s="126"/>
    </row>
    <row r="380" spans="1:21">
      <c r="A380" s="21"/>
      <c r="B380" s="26"/>
      <c r="C380" s="84"/>
      <c r="D380" s="21"/>
      <c r="E380" s="84"/>
      <c r="G380" s="196"/>
      <c r="H380" s="84"/>
      <c r="I380" s="84"/>
      <c r="J380" s="196"/>
      <c r="K380" s="84"/>
      <c r="L380" s="84"/>
      <c r="M380" s="1"/>
      <c r="N380" s="1"/>
      <c r="O380" s="1"/>
      <c r="P380" s="1"/>
      <c r="Q380" s="1"/>
      <c r="S380" s="126"/>
      <c r="T380" s="126"/>
      <c r="U380" s="126"/>
    </row>
    <row r="381" spans="1:21">
      <c r="A381" s="104" t="s">
        <v>375</v>
      </c>
      <c r="B381" s="39" t="s">
        <v>26</v>
      </c>
      <c r="C381" s="88">
        <v>94.967863535756507</v>
      </c>
      <c r="D381" s="201">
        <v>0</v>
      </c>
      <c r="E381" s="143">
        <f t="shared" ref="E381:E397" si="97">(C381-D381)</f>
        <v>94.967863535756507</v>
      </c>
      <c r="G381" s="266" t="str">
        <f t="shared" ref="G381:G397" si="98">IF(ISERROR(C381/N381-1),IF($B$2="FR","ns","n.m."),IF(C381/N381-1&gt;100%,"x "&amp;(ROUND(C381/N381,1)),IF(C381/N381-1&lt;-100%,IF($B$2="FR","ns","n.m."),C381/N381-1)))</f>
        <v>n.m.</v>
      </c>
      <c r="H381" s="267">
        <f>IFERROR(($C:$C-$N:$N),"N/A")</f>
        <v>275.96786353575652</v>
      </c>
      <c r="I381" s="234"/>
      <c r="J381" s="268" t="str">
        <f t="shared" ref="J381:J397" si="99">IF(ISERROR((C381-D381)/N381-1),IF($B$2="FR","ns","n.m."),IF((C381-D381)/N381-1&gt;100%,"x "&amp;(ROUND((C381-D381)/N381,1)),IF((C381-D381)/N381-1&lt;-100%,IF($B$2="FR","ns","n.m."),(C381-D381)/N381-1)))</f>
        <v>n.m.</v>
      </c>
      <c r="K381" s="267">
        <f>IFERROR(($C:$C-$D:$D-$N:$N),"N/A")</f>
        <v>275.96786353575652</v>
      </c>
      <c r="L381" s="234"/>
      <c r="M381" s="468">
        <v>18</v>
      </c>
      <c r="N381" s="469">
        <v>-181</v>
      </c>
      <c r="O381" s="469">
        <v>-218</v>
      </c>
      <c r="P381" s="469">
        <v>30</v>
      </c>
      <c r="Q381" s="469">
        <v>-300</v>
      </c>
      <c r="S381" s="170"/>
      <c r="T381" s="126"/>
      <c r="U381" s="170"/>
    </row>
    <row r="382" spans="1:21">
      <c r="A382" s="106" t="s">
        <v>376</v>
      </c>
      <c r="B382" s="31" t="s">
        <v>377</v>
      </c>
      <c r="C382" s="163">
        <v>0</v>
      </c>
      <c r="D382" s="163">
        <v>0</v>
      </c>
      <c r="E382" s="91">
        <f>(C382-D382-D383)</f>
        <v>0</v>
      </c>
      <c r="G382" s="269"/>
      <c r="H382" s="270"/>
      <c r="I382" s="104"/>
      <c r="J382" s="269"/>
      <c r="K382" s="270"/>
      <c r="L382" s="104"/>
      <c r="M382" s="217"/>
      <c r="N382" s="166"/>
      <c r="O382" s="166"/>
      <c r="P382" s="166"/>
      <c r="Q382" s="166"/>
      <c r="S382" s="171"/>
      <c r="T382" s="126"/>
      <c r="U382" s="170"/>
    </row>
    <row r="383" spans="1:21">
      <c r="A383" s="106" t="s">
        <v>378</v>
      </c>
      <c r="B383" s="41" t="s">
        <v>58</v>
      </c>
      <c r="C383" s="145">
        <v>0</v>
      </c>
      <c r="D383" s="145">
        <v>0</v>
      </c>
      <c r="E383" s="145">
        <f>(C383-D383)</f>
        <v>0</v>
      </c>
      <c r="G383" s="269"/>
      <c r="H383" s="270"/>
      <c r="I383" s="104"/>
      <c r="J383" s="269"/>
      <c r="K383" s="270"/>
      <c r="L383" s="104"/>
      <c r="M383" s="217"/>
      <c r="N383" s="166"/>
      <c r="O383" s="166"/>
      <c r="P383" s="166"/>
      <c r="Q383" s="166"/>
      <c r="S383" s="171"/>
      <c r="T383" s="126"/>
      <c r="U383" s="170"/>
    </row>
    <row r="384" spans="1:21">
      <c r="A384" s="21" t="s">
        <v>379</v>
      </c>
      <c r="B384" s="29" t="s">
        <v>28</v>
      </c>
      <c r="C384" s="72">
        <v>-27.774602194819298</v>
      </c>
      <c r="D384" s="229">
        <v>0</v>
      </c>
      <c r="E384" s="72">
        <f>(C384-D384-D385)</f>
        <v>-27.774602194819298</v>
      </c>
      <c r="G384" s="209">
        <f>IF(ISERROR(C384/N384-1),IF($B$2="FR","ns","n.m."),IF(C384/N384-1&gt;100%,"x "&amp;(ROUND(C384/N384,1)),IF(C384/N384-1&lt;-100%,IF($B$2="FR","ns","n.m."),C384/N384-1)))</f>
        <v>-0.42136245427459795</v>
      </c>
      <c r="H384" s="210">
        <f>IFERROR(($C:$C-$N:$N),"N/A")</f>
        <v>20.225397805180702</v>
      </c>
      <c r="I384" s="84"/>
      <c r="J384" s="209">
        <f>IF(ISERROR(E384/N384-1),IF($B$2="FR","ns","n.m."),IF(E384/N384-1&gt;100%,"x "&amp;(ROUND(E384/N384,1)),IF(E384/N384-1&lt;-100%,IF(B2="FR","ns","n.m."),E384/N384-1)))</f>
        <v>-0.42136245427459795</v>
      </c>
      <c r="K384" s="210">
        <f>IFERROR(($E:$E-$N:$N),"N/A")</f>
        <v>20.225397805180702</v>
      </c>
      <c r="L384" s="84"/>
      <c r="M384" s="272">
        <v>18</v>
      </c>
      <c r="N384" s="72">
        <v>-48</v>
      </c>
      <c r="O384" s="72">
        <v>-50</v>
      </c>
      <c r="P384" s="72">
        <v>-9</v>
      </c>
      <c r="Q384" s="72">
        <v>-103</v>
      </c>
      <c r="S384" s="126"/>
      <c r="T384" s="126"/>
      <c r="U384" s="126"/>
    </row>
    <row r="385" spans="1:21">
      <c r="A385" s="182" t="s">
        <v>380</v>
      </c>
      <c r="B385" s="31" t="s">
        <v>30</v>
      </c>
      <c r="C385" s="95">
        <v>0</v>
      </c>
      <c r="D385" s="95">
        <v>0</v>
      </c>
      <c r="E385" s="95">
        <f>(C385-D385)</f>
        <v>0</v>
      </c>
      <c r="G385" s="211"/>
      <c r="H385" s="212"/>
      <c r="I385" s="21"/>
      <c r="J385" s="211"/>
      <c r="K385" s="212"/>
      <c r="L385" s="21"/>
      <c r="M385" s="217"/>
      <c r="N385" s="166"/>
      <c r="O385" s="166"/>
      <c r="P385" s="166"/>
      <c r="Q385" s="166"/>
      <c r="S385" s="225"/>
      <c r="T385" s="126"/>
      <c r="U385" s="225"/>
    </row>
    <row r="386" spans="1:21">
      <c r="A386" s="21" t="s">
        <v>381</v>
      </c>
      <c r="B386" s="28" t="s">
        <v>32</v>
      </c>
      <c r="C386" s="256">
        <v>67.193261340937298</v>
      </c>
      <c r="D386" s="228">
        <v>0</v>
      </c>
      <c r="E386" s="256">
        <f t="shared" si="97"/>
        <v>67.193261340937298</v>
      </c>
      <c r="G386" s="207" t="str">
        <f t="shared" si="98"/>
        <v>n.m.</v>
      </c>
      <c r="H386" s="208">
        <f>IFERROR(($C:$C-$N:$N),"N/A")</f>
        <v>297.19326134093728</v>
      </c>
      <c r="I386" s="84"/>
      <c r="J386" s="207" t="str">
        <f t="shared" si="99"/>
        <v>n.m.</v>
      </c>
      <c r="K386" s="208">
        <f>IFERROR(($C:$C-$D:$D-$N:$N),"N/A")</f>
        <v>297.19326134093728</v>
      </c>
      <c r="L386" s="84"/>
      <c r="M386" s="271">
        <v>18</v>
      </c>
      <c r="N386" s="60">
        <v>-230</v>
      </c>
      <c r="O386" s="60">
        <v>-264</v>
      </c>
      <c r="P386" s="60">
        <v>10</v>
      </c>
      <c r="Q386" s="60">
        <v>-374</v>
      </c>
      <c r="S386" s="126"/>
      <c r="T386" s="126"/>
      <c r="U386" s="126"/>
    </row>
    <row r="387" spans="1:21">
      <c r="A387" s="21" t="s">
        <v>382</v>
      </c>
      <c r="B387" s="29" t="s">
        <v>34</v>
      </c>
      <c r="C387" s="72">
        <v>-6.4059999999999997</v>
      </c>
      <c r="D387" s="229">
        <v>0</v>
      </c>
      <c r="E387" s="72">
        <f t="shared" si="97"/>
        <v>-6.4059999999999997</v>
      </c>
      <c r="G387" s="209" t="str">
        <f t="shared" si="98"/>
        <v>n.m.</v>
      </c>
      <c r="H387" s="210">
        <f>IFERROR(($C:$C-$N:$N),"N/A")</f>
        <v>-6.4059999999999997</v>
      </c>
      <c r="I387" s="84"/>
      <c r="J387" s="209" t="str">
        <f t="shared" si="99"/>
        <v>n.m.</v>
      </c>
      <c r="K387" s="210">
        <f>IFERROR(($C:$C-$D:$D-$N:$N),"N/A")</f>
        <v>-6.4059999999999997</v>
      </c>
      <c r="L387" s="84"/>
      <c r="M387" s="272">
        <v>18</v>
      </c>
      <c r="N387" s="72">
        <v>0</v>
      </c>
      <c r="O387" s="72">
        <v>-4</v>
      </c>
      <c r="P387" s="72">
        <v>96</v>
      </c>
      <c r="Q387" s="72">
        <v>-40</v>
      </c>
      <c r="S387" s="126"/>
      <c r="T387" s="126"/>
      <c r="U387" s="126"/>
    </row>
    <row r="388" spans="1:21">
      <c r="A388" s="182" t="s">
        <v>383</v>
      </c>
      <c r="B388" s="31" t="s">
        <v>36</v>
      </c>
      <c r="C388" s="95">
        <v>0</v>
      </c>
      <c r="D388" s="95">
        <v>0</v>
      </c>
      <c r="E388" s="95">
        <f t="shared" si="97"/>
        <v>0</v>
      </c>
      <c r="G388" s="211"/>
      <c r="H388" s="212"/>
      <c r="I388" s="21"/>
      <c r="J388" s="211"/>
      <c r="K388" s="212"/>
      <c r="L388" s="21"/>
      <c r="M388" s="217"/>
      <c r="N388" s="166"/>
      <c r="O388" s="166"/>
      <c r="P388" s="166"/>
      <c r="Q388" s="166"/>
      <c r="S388" s="225"/>
      <c r="T388" s="126"/>
      <c r="U388" s="225"/>
    </row>
    <row r="389" spans="1:21">
      <c r="A389" s="21" t="s">
        <v>384</v>
      </c>
      <c r="B389" s="29" t="s">
        <v>38</v>
      </c>
      <c r="C389" s="257">
        <v>-16.874789696988799</v>
      </c>
      <c r="D389" s="64">
        <v>0</v>
      </c>
      <c r="E389" s="257">
        <f t="shared" si="97"/>
        <v>-16.874789696988799</v>
      </c>
      <c r="G389" s="209">
        <f t="shared" si="98"/>
        <v>0.12498597979925319</v>
      </c>
      <c r="H389" s="210">
        <f t="shared" ref="H389:H397" si="100">IFERROR(($C:$C-$N:$N),"N/A")</f>
        <v>-1.8747896969887989</v>
      </c>
      <c r="I389" s="84"/>
      <c r="J389" s="209">
        <f t="shared" si="99"/>
        <v>0.12498597979925319</v>
      </c>
      <c r="K389" s="210">
        <f t="shared" ref="K389:K397" si="101">IFERROR(($C:$C-$D:$D-$N:$N),"N/A")</f>
        <v>-1.8747896969887989</v>
      </c>
      <c r="L389" s="84"/>
      <c r="M389" s="272">
        <v>18</v>
      </c>
      <c r="N389" s="62">
        <v>-15</v>
      </c>
      <c r="O389" s="62">
        <v>-17</v>
      </c>
      <c r="P389" s="62">
        <v>7</v>
      </c>
      <c r="Q389" s="62">
        <v>-40</v>
      </c>
      <c r="S389" s="126"/>
      <c r="T389" s="126"/>
      <c r="U389" s="126"/>
    </row>
    <row r="390" spans="1:21">
      <c r="A390" s="21" t="s">
        <v>385</v>
      </c>
      <c r="B390" s="29" t="s">
        <v>40</v>
      </c>
      <c r="C390" s="257">
        <v>-0.33400000000000002</v>
      </c>
      <c r="D390" s="64">
        <v>0</v>
      </c>
      <c r="E390" s="257">
        <f t="shared" si="97"/>
        <v>-0.33400000000000002</v>
      </c>
      <c r="G390" s="209">
        <f t="shared" si="98"/>
        <v>-0.88866666666666672</v>
      </c>
      <c r="H390" s="210">
        <f t="shared" si="100"/>
        <v>2.6659999999999999</v>
      </c>
      <c r="I390" s="84"/>
      <c r="J390" s="209">
        <f t="shared" si="99"/>
        <v>-0.88866666666666672</v>
      </c>
      <c r="K390" s="210">
        <f t="shared" si="101"/>
        <v>2.6659999999999999</v>
      </c>
      <c r="L390" s="84"/>
      <c r="M390" s="272">
        <v>18</v>
      </c>
      <c r="N390" s="62">
        <v>-3</v>
      </c>
      <c r="O390" s="62">
        <v>0</v>
      </c>
      <c r="P390" s="62">
        <v>0</v>
      </c>
      <c r="Q390" s="62">
        <v>-26</v>
      </c>
      <c r="S390" s="126"/>
      <c r="T390" s="126"/>
      <c r="U390" s="126"/>
    </row>
    <row r="391" spans="1:21">
      <c r="A391" s="21" t="s">
        <v>386</v>
      </c>
      <c r="B391" s="29" t="s">
        <v>42</v>
      </c>
      <c r="C391" s="257">
        <v>0</v>
      </c>
      <c r="D391" s="64">
        <v>0</v>
      </c>
      <c r="E391" s="257">
        <f t="shared" si="97"/>
        <v>0</v>
      </c>
      <c r="G391" s="209">
        <f t="shared" si="98"/>
        <v>-1</v>
      </c>
      <c r="H391" s="210">
        <f t="shared" si="100"/>
        <v>1</v>
      </c>
      <c r="I391" s="84"/>
      <c r="J391" s="209">
        <f t="shared" si="99"/>
        <v>-1</v>
      </c>
      <c r="K391" s="210">
        <f t="shared" si="101"/>
        <v>1</v>
      </c>
      <c r="L391" s="84"/>
      <c r="M391" s="272">
        <v>16</v>
      </c>
      <c r="N391" s="62">
        <v>-1</v>
      </c>
      <c r="O391" s="62">
        <v>0</v>
      </c>
      <c r="P391" s="62">
        <v>0</v>
      </c>
      <c r="Q391" s="62">
        <v>-9</v>
      </c>
      <c r="S391" s="126"/>
      <c r="T391" s="126"/>
      <c r="U391" s="126"/>
    </row>
    <row r="392" spans="1:21">
      <c r="A392" s="21" t="s">
        <v>387</v>
      </c>
      <c r="B392" s="28" t="s">
        <v>44</v>
      </c>
      <c r="C392" s="256">
        <v>43.578471643948497</v>
      </c>
      <c r="D392" s="228">
        <v>0</v>
      </c>
      <c r="E392" s="256">
        <f t="shared" si="97"/>
        <v>43.578471643948497</v>
      </c>
      <c r="G392" s="207" t="str">
        <f t="shared" si="98"/>
        <v>n.m.</v>
      </c>
      <c r="H392" s="208">
        <f t="shared" si="100"/>
        <v>291.57847164394849</v>
      </c>
      <c r="I392" s="84"/>
      <c r="J392" s="207" t="str">
        <f t="shared" si="99"/>
        <v>n.m.</v>
      </c>
      <c r="K392" s="208">
        <f t="shared" si="101"/>
        <v>291.57847164394849</v>
      </c>
      <c r="L392" s="84"/>
      <c r="M392" s="271">
        <v>18</v>
      </c>
      <c r="N392" s="60">
        <v>-248</v>
      </c>
      <c r="O392" s="60">
        <v>-288</v>
      </c>
      <c r="P392" s="60">
        <v>-20</v>
      </c>
      <c r="Q392" s="60">
        <v>-440</v>
      </c>
      <c r="S392" s="126"/>
      <c r="T392" s="126"/>
      <c r="U392" s="126"/>
    </row>
    <row r="393" spans="1:21">
      <c r="A393" s="21" t="s">
        <v>388</v>
      </c>
      <c r="B393" s="29" t="s">
        <v>46</v>
      </c>
      <c r="C393" s="257">
        <v>-6.8531043185729601</v>
      </c>
      <c r="D393" s="64">
        <v>0</v>
      </c>
      <c r="E393" s="257">
        <f t="shared" si="97"/>
        <v>-6.8531043185729601</v>
      </c>
      <c r="G393" s="209" t="str">
        <f t="shared" si="98"/>
        <v>n.m.</v>
      </c>
      <c r="H393" s="210">
        <f t="shared" si="100"/>
        <v>-44.85310431857296</v>
      </c>
      <c r="I393" s="84"/>
      <c r="J393" s="209" t="str">
        <f t="shared" si="99"/>
        <v>n.m.</v>
      </c>
      <c r="K393" s="210">
        <f t="shared" si="101"/>
        <v>-44.85310431857296</v>
      </c>
      <c r="L393" s="84"/>
      <c r="M393" s="272">
        <v>18</v>
      </c>
      <c r="N393" s="62">
        <v>38</v>
      </c>
      <c r="O393" s="62">
        <v>47</v>
      </c>
      <c r="P393" s="62">
        <v>176</v>
      </c>
      <c r="Q393" s="62">
        <v>-110</v>
      </c>
      <c r="S393" s="126"/>
      <c r="T393" s="126"/>
      <c r="U393" s="126"/>
    </row>
    <row r="394" spans="1:21">
      <c r="A394" s="21" t="s">
        <v>389</v>
      </c>
      <c r="B394" s="29" t="s">
        <v>48</v>
      </c>
      <c r="C394" s="257">
        <v>0</v>
      </c>
      <c r="D394" s="64">
        <v>0</v>
      </c>
      <c r="E394" s="257">
        <f t="shared" si="97"/>
        <v>0</v>
      </c>
      <c r="G394" s="209" t="str">
        <f t="shared" si="98"/>
        <v>n.m.</v>
      </c>
      <c r="H394" s="210">
        <f t="shared" si="100"/>
        <v>0</v>
      </c>
      <c r="I394" s="84"/>
      <c r="J394" s="209" t="str">
        <f t="shared" si="99"/>
        <v>n.m.</v>
      </c>
      <c r="K394" s="210">
        <f t="shared" si="101"/>
        <v>0</v>
      </c>
      <c r="L394" s="84"/>
      <c r="M394" s="272">
        <v>16</v>
      </c>
      <c r="N394" s="62">
        <v>0</v>
      </c>
      <c r="O394" s="62">
        <v>0</v>
      </c>
      <c r="P394" s="62">
        <v>1</v>
      </c>
      <c r="Q394" s="62">
        <v>-5</v>
      </c>
      <c r="S394" s="126"/>
      <c r="T394" s="126"/>
      <c r="U394" s="126"/>
    </row>
    <row r="395" spans="1:21">
      <c r="A395" s="21" t="s">
        <v>390</v>
      </c>
      <c r="B395" s="28" t="s">
        <v>50</v>
      </c>
      <c r="C395" s="256">
        <v>36.725367325375601</v>
      </c>
      <c r="D395" s="228">
        <v>0</v>
      </c>
      <c r="E395" s="256">
        <f t="shared" si="97"/>
        <v>36.725367325375601</v>
      </c>
      <c r="G395" s="207" t="str">
        <f t="shared" si="98"/>
        <v>n.m.</v>
      </c>
      <c r="H395" s="208">
        <f t="shared" si="100"/>
        <v>246.7253673253756</v>
      </c>
      <c r="I395" s="84"/>
      <c r="J395" s="207" t="str">
        <f t="shared" si="99"/>
        <v>n.m.</v>
      </c>
      <c r="K395" s="208">
        <f t="shared" si="101"/>
        <v>246.7253673253756</v>
      </c>
      <c r="L395" s="84"/>
      <c r="M395" s="271">
        <v>18</v>
      </c>
      <c r="N395" s="60">
        <v>-210</v>
      </c>
      <c r="O395" s="60">
        <v>-234</v>
      </c>
      <c r="P395" s="60">
        <v>-13</v>
      </c>
      <c r="Q395" s="60">
        <v>-413</v>
      </c>
      <c r="S395" s="126"/>
      <c r="T395" s="126"/>
      <c r="U395" s="126"/>
    </row>
    <row r="396" spans="1:21">
      <c r="A396" s="21" t="s">
        <v>391</v>
      </c>
      <c r="B396" s="29" t="s">
        <v>52</v>
      </c>
      <c r="C396" s="257">
        <v>-18.921946753616599</v>
      </c>
      <c r="D396" s="64">
        <v>0</v>
      </c>
      <c r="E396" s="257">
        <f t="shared" si="97"/>
        <v>-18.921946753616599</v>
      </c>
      <c r="G396" s="209" t="str">
        <f t="shared" si="98"/>
        <v>x 6.3</v>
      </c>
      <c r="H396" s="210">
        <f t="shared" si="100"/>
        <v>-15.921946753616599</v>
      </c>
      <c r="I396" s="84"/>
      <c r="J396" s="209" t="str">
        <f t="shared" si="99"/>
        <v>x 6.3</v>
      </c>
      <c r="K396" s="210">
        <f t="shared" si="101"/>
        <v>-15.921946753616599</v>
      </c>
      <c r="L396" s="84"/>
      <c r="M396" s="272">
        <v>18</v>
      </c>
      <c r="N396" s="62">
        <v>-3</v>
      </c>
      <c r="O396" s="62">
        <v>-5</v>
      </c>
      <c r="P396" s="62">
        <v>53</v>
      </c>
      <c r="Q396" s="62">
        <v>-32</v>
      </c>
      <c r="S396" s="126"/>
      <c r="T396" s="126"/>
      <c r="U396" s="126"/>
    </row>
    <row r="397" spans="1:21">
      <c r="A397" s="21" t="s">
        <v>392</v>
      </c>
      <c r="B397" s="36" t="s">
        <v>54</v>
      </c>
      <c r="C397" s="75">
        <v>17.803420571758799</v>
      </c>
      <c r="D397" s="230">
        <v>0</v>
      </c>
      <c r="E397" s="75">
        <f t="shared" si="97"/>
        <v>17.803420571758799</v>
      </c>
      <c r="G397" s="213" t="str">
        <f t="shared" si="98"/>
        <v>n.m.</v>
      </c>
      <c r="H397" s="214">
        <f t="shared" si="100"/>
        <v>230.80342057175881</v>
      </c>
      <c r="I397" s="84"/>
      <c r="J397" s="213" t="str">
        <f t="shared" si="99"/>
        <v>n.m.</v>
      </c>
      <c r="K397" s="214">
        <f t="shared" si="101"/>
        <v>230.80342057175881</v>
      </c>
      <c r="L397" s="84"/>
      <c r="M397" s="273">
        <v>18</v>
      </c>
      <c r="N397" s="61">
        <v>-213</v>
      </c>
      <c r="O397" s="61">
        <v>-229</v>
      </c>
      <c r="P397" s="61">
        <v>-23</v>
      </c>
      <c r="Q397" s="61">
        <v>-418</v>
      </c>
      <c r="S397" s="126"/>
      <c r="T397" s="126"/>
      <c r="U397" s="126"/>
    </row>
    <row r="398" spans="1:21">
      <c r="A398" s="21"/>
      <c r="B398" s="121"/>
    </row>
    <row r="400" spans="1:21">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48"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098BD-D12C-4B54-A225-CCB72C09C1B4}">
  <sheetPr>
    <tabColor theme="7" tint="0.79998168889431442"/>
    <pageSetUpPr fitToPage="1"/>
  </sheetPr>
  <dimension ref="A1:N45"/>
  <sheetViews>
    <sheetView showGridLines="0" topLeftCell="A3" zoomScale="80" zoomScaleNormal="80" workbookViewId="0">
      <selection activeCell="I34" sqref="I34"/>
    </sheetView>
  </sheetViews>
  <sheetFormatPr baseColWidth="10" defaultColWidth="0" defaultRowHeight="0" customHeight="1" zeroHeight="1" outlineLevelRow="1" outlineLevelCol="2"/>
  <cols>
    <col min="1" max="1" width="63.140625" style="480" customWidth="1"/>
    <col min="2" max="2" width="2.5703125" style="300" customWidth="1" outlineLevel="1"/>
    <col min="3" max="6" width="10.7109375" style="300" customWidth="1" outlineLevel="2"/>
    <col min="7" max="7" width="2.5703125" style="300" customWidth="1"/>
    <col min="8" max="11" width="10.7109375" style="300" customWidth="1" outlineLevel="2"/>
    <col min="12" max="12" width="11.42578125" style="300" hidden="1" customWidth="1"/>
    <col min="13" max="14" width="0" style="300" hidden="1" customWidth="1"/>
    <col min="15" max="16384" width="11.42578125" style="300" hidden="1"/>
  </cols>
  <sheetData>
    <row r="1" spans="1:11" ht="15">
      <c r="A1" s="431" t="s">
        <v>652</v>
      </c>
      <c r="B1" s="432"/>
      <c r="C1" s="432"/>
      <c r="D1" s="433"/>
      <c r="E1" s="433"/>
      <c r="F1" s="433"/>
      <c r="G1" s="502"/>
      <c r="H1" s="432"/>
      <c r="I1" s="433"/>
      <c r="J1" s="433"/>
      <c r="K1" s="433"/>
    </row>
    <row r="2" spans="1:11" ht="15">
      <c r="A2" s="431"/>
      <c r="B2" s="432"/>
      <c r="C2" s="432"/>
      <c r="D2" s="433"/>
      <c r="E2" s="433"/>
      <c r="F2" s="433"/>
      <c r="G2" s="502"/>
      <c r="H2" s="432"/>
      <c r="I2" s="433"/>
      <c r="J2" s="482"/>
      <c r="K2" s="483"/>
    </row>
    <row r="3" spans="1:11" ht="23.45" customHeight="1">
      <c r="A3" s="434"/>
      <c r="B3" s="435"/>
      <c r="C3" s="526" t="s">
        <v>662</v>
      </c>
      <c r="D3" s="527"/>
      <c r="E3" s="526" t="s">
        <v>663</v>
      </c>
      <c r="F3" s="527"/>
      <c r="G3" s="502"/>
      <c r="H3" s="528">
        <v>2024</v>
      </c>
      <c r="I3" s="529"/>
      <c r="J3" s="528">
        <v>2023</v>
      </c>
      <c r="K3" s="529"/>
    </row>
    <row r="4" spans="1:11" s="452" customFormat="1" ht="48" customHeight="1">
      <c r="A4" s="503" t="s">
        <v>24</v>
      </c>
      <c r="B4" s="435"/>
      <c r="C4" s="504" t="s">
        <v>580</v>
      </c>
      <c r="D4" s="504" t="s">
        <v>581</v>
      </c>
      <c r="E4" s="505" t="s">
        <v>580</v>
      </c>
      <c r="F4" s="504" t="s">
        <v>581</v>
      </c>
      <c r="G4" s="502"/>
      <c r="H4" s="504" t="s">
        <v>580</v>
      </c>
      <c r="I4" s="506" t="s">
        <v>581</v>
      </c>
      <c r="J4" s="505" t="s">
        <v>580</v>
      </c>
      <c r="K4" s="504" t="s">
        <v>581</v>
      </c>
    </row>
    <row r="5" spans="1:11" s="452" customFormat="1" ht="3" customHeight="1">
      <c r="A5" s="484"/>
      <c r="B5" s="435"/>
      <c r="C5" s="485"/>
      <c r="D5" s="485"/>
      <c r="E5" s="486"/>
      <c r="F5" s="486"/>
      <c r="G5" s="481"/>
      <c r="H5" s="487"/>
      <c r="I5" s="485"/>
      <c r="J5" s="486"/>
      <c r="K5" s="486"/>
    </row>
    <row r="6" spans="1:11" s="452" customFormat="1" ht="15" customHeight="1">
      <c r="A6" s="436" t="s">
        <v>582</v>
      </c>
      <c r="B6" s="435"/>
      <c r="C6" s="437">
        <v>-25.630550638696299</v>
      </c>
      <c r="D6" s="437">
        <v>-18.587453319000954</v>
      </c>
      <c r="E6" s="437">
        <v>6.0157723941399963</v>
      </c>
      <c r="F6" s="437">
        <v>4.3616942501705953</v>
      </c>
      <c r="G6" s="488"/>
      <c r="H6" s="437">
        <v>20.2179813080412</v>
      </c>
      <c r="I6" s="437">
        <v>14.662374451893255</v>
      </c>
      <c r="J6" s="437">
        <v>-14.617736433302539</v>
      </c>
      <c r="K6" s="437">
        <v>-10.601619891131712</v>
      </c>
    </row>
    <row r="7" spans="1:11" s="452" customFormat="1" ht="15" customHeight="1">
      <c r="A7" s="436" t="s">
        <v>583</v>
      </c>
      <c r="B7" s="435"/>
      <c r="C7" s="437">
        <v>1.9107095623241075</v>
      </c>
      <c r="D7" s="437">
        <v>1.3851634794537591</v>
      </c>
      <c r="E7" s="437">
        <v>1.8030480000186973</v>
      </c>
      <c r="F7" s="437">
        <v>1.3080125242282112</v>
      </c>
      <c r="G7" s="488"/>
      <c r="H7" s="437">
        <v>8.2326686060018055</v>
      </c>
      <c r="I7" s="437">
        <v>5.968625961241969</v>
      </c>
      <c r="J7" s="437">
        <v>-24.296951999983502</v>
      </c>
      <c r="K7" s="437">
        <v>-17.619973557346682</v>
      </c>
    </row>
    <row r="8" spans="1:11" s="452" customFormat="1" ht="15" customHeight="1">
      <c r="A8" s="436" t="s">
        <v>584</v>
      </c>
      <c r="B8" s="435"/>
      <c r="C8" s="437">
        <v>0</v>
      </c>
      <c r="D8" s="437">
        <v>0</v>
      </c>
      <c r="E8" s="437">
        <v>6.0881509999999999</v>
      </c>
      <c r="F8" s="437">
        <v>4.4711423549400005</v>
      </c>
      <c r="G8" s="488"/>
      <c r="H8" s="489">
        <v>3.082551</v>
      </c>
      <c r="I8" s="489">
        <v>2.237462331893</v>
      </c>
      <c r="J8" s="437">
        <v>57.866671999999994</v>
      </c>
      <c r="K8" s="437">
        <v>41.168631264939997</v>
      </c>
    </row>
    <row r="9" spans="1:11" ht="15" customHeight="1">
      <c r="A9" s="436" t="s">
        <v>585</v>
      </c>
      <c r="B9" s="435"/>
      <c r="C9" s="437">
        <v>0</v>
      </c>
      <c r="D9" s="437">
        <v>0</v>
      </c>
      <c r="E9" s="437">
        <v>5.2999890000000001</v>
      </c>
      <c r="F9" s="437">
        <v>3.9310020000000003</v>
      </c>
      <c r="G9" s="488"/>
      <c r="H9" s="489">
        <v>-1.894423</v>
      </c>
      <c r="I9" s="489">
        <v>-1.4082057763069999</v>
      </c>
      <c r="J9" s="437">
        <v>235.78398900000002</v>
      </c>
      <c r="K9" s="437">
        <v>174.88098500000001</v>
      </c>
    </row>
    <row r="10" spans="1:11" ht="14.25" outlineLevel="1">
      <c r="A10" s="436" t="s">
        <v>638</v>
      </c>
      <c r="B10" s="435"/>
      <c r="C10" s="437">
        <v>0</v>
      </c>
      <c r="D10" s="437">
        <v>0</v>
      </c>
      <c r="E10" s="437">
        <v>0</v>
      </c>
      <c r="F10" s="489">
        <v>0</v>
      </c>
      <c r="G10" s="488"/>
      <c r="H10" s="490">
        <v>0</v>
      </c>
      <c r="I10" s="489">
        <v>0</v>
      </c>
      <c r="J10" s="489">
        <v>300.01099999999997</v>
      </c>
      <c r="K10" s="489">
        <v>214.20495499999996</v>
      </c>
    </row>
    <row r="11" spans="1:11" ht="14.25">
      <c r="A11" s="436" t="s">
        <v>639</v>
      </c>
      <c r="B11" s="435"/>
      <c r="C11" s="437">
        <v>0</v>
      </c>
      <c r="D11" s="437">
        <v>0</v>
      </c>
      <c r="E11" s="437">
        <v>0</v>
      </c>
      <c r="F11" s="437">
        <v>0</v>
      </c>
      <c r="G11" s="488"/>
      <c r="H11" s="437">
        <v>0</v>
      </c>
      <c r="I11" s="437">
        <v>0</v>
      </c>
      <c r="J11" s="437">
        <v>41.591000000000001</v>
      </c>
      <c r="K11" s="437">
        <v>41.591000000000001</v>
      </c>
    </row>
    <row r="12" spans="1:11" ht="15.75" customHeight="1">
      <c r="A12" s="436" t="s">
        <v>640</v>
      </c>
      <c r="B12" s="435"/>
      <c r="C12" s="437">
        <v>0</v>
      </c>
      <c r="D12" s="437">
        <v>0</v>
      </c>
      <c r="E12" s="437">
        <v>0</v>
      </c>
      <c r="F12" s="437">
        <v>0</v>
      </c>
      <c r="G12" s="488"/>
      <c r="H12" s="437">
        <v>0</v>
      </c>
      <c r="I12" s="437">
        <v>0</v>
      </c>
      <c r="J12" s="437">
        <v>20.944424739999999</v>
      </c>
      <c r="K12" s="437">
        <v>20.014492281499997</v>
      </c>
    </row>
    <row r="13" spans="1:11" ht="15" customHeight="1">
      <c r="A13" s="438" t="s">
        <v>586</v>
      </c>
      <c r="B13" s="435"/>
      <c r="C13" s="439">
        <v>-23.719841076372191</v>
      </c>
      <c r="D13" s="439">
        <v>-17.202289839547195</v>
      </c>
      <c r="E13" s="440">
        <v>19.206960394158692</v>
      </c>
      <c r="F13" s="441">
        <v>14.071851129338807</v>
      </c>
      <c r="G13" s="488"/>
      <c r="H13" s="441">
        <v>29.638777914043004</v>
      </c>
      <c r="I13" s="441">
        <v>21.460256968721225</v>
      </c>
      <c r="J13" s="492">
        <v>617.28239730671396</v>
      </c>
      <c r="K13" s="441">
        <v>463.63847009796154</v>
      </c>
    </row>
    <row r="14" spans="1:11" ht="15" customHeight="1">
      <c r="A14" s="436" t="s">
        <v>641</v>
      </c>
      <c r="B14" s="435"/>
      <c r="C14" s="437">
        <v>-12.834</v>
      </c>
      <c r="D14" s="437">
        <v>-9.3108362666940696</v>
      </c>
      <c r="E14" s="437">
        <v>0</v>
      </c>
      <c r="F14" s="489">
        <v>0</v>
      </c>
      <c r="G14" s="491"/>
      <c r="H14" s="489">
        <v>-26.433999999999997</v>
      </c>
      <c r="I14" s="489">
        <v>-18.896672172836904</v>
      </c>
      <c r="J14" s="489">
        <v>0</v>
      </c>
      <c r="K14" s="489">
        <v>0</v>
      </c>
    </row>
    <row r="15" spans="1:11" ht="15" customHeight="1">
      <c r="A15" s="436" t="s">
        <v>632</v>
      </c>
      <c r="B15" s="435"/>
      <c r="C15" s="437">
        <v>-26.559618720000032</v>
      </c>
      <c r="D15" s="437">
        <v>-15.109289592909589</v>
      </c>
      <c r="E15" s="437">
        <v>0</v>
      </c>
      <c r="F15" s="489">
        <v>0</v>
      </c>
      <c r="G15" s="491"/>
      <c r="H15" s="489">
        <v>-96.716192530000029</v>
      </c>
      <c r="I15" s="489">
        <v>-52.317186297928828</v>
      </c>
      <c r="J15" s="489">
        <v>0</v>
      </c>
      <c r="K15" s="489">
        <v>0</v>
      </c>
    </row>
    <row r="16" spans="1:11" ht="15" customHeight="1">
      <c r="A16" s="436" t="s">
        <v>638</v>
      </c>
      <c r="B16" s="435"/>
      <c r="C16" s="437">
        <v>0</v>
      </c>
      <c r="D16" s="437">
        <v>0</v>
      </c>
      <c r="E16" s="437">
        <v>4.3760000000000003</v>
      </c>
      <c r="F16" s="489">
        <v>3.0631999999999975</v>
      </c>
      <c r="G16" s="491"/>
      <c r="H16" s="489">
        <v>0</v>
      </c>
      <c r="I16" s="489">
        <v>0</v>
      </c>
      <c r="J16" s="489">
        <v>-14.099769999999999</v>
      </c>
      <c r="K16" s="489">
        <v>-10.119633769906983</v>
      </c>
    </row>
    <row r="17" spans="1:11" ht="15" customHeight="1">
      <c r="A17" s="438" t="s">
        <v>587</v>
      </c>
      <c r="B17" s="435"/>
      <c r="C17" s="439">
        <v>-39.393618720000035</v>
      </c>
      <c r="D17" s="439">
        <v>-24.420125859603658</v>
      </c>
      <c r="E17" s="440">
        <v>4.3760000000000003</v>
      </c>
      <c r="F17" s="439">
        <v>3.0631999999999975</v>
      </c>
      <c r="G17" s="491"/>
      <c r="H17" s="439">
        <v>-123.15019253000003</v>
      </c>
      <c r="I17" s="439">
        <v>-71.213858470765729</v>
      </c>
      <c r="J17" s="440">
        <v>-14.099769999999999</v>
      </c>
      <c r="K17" s="439">
        <v>-10.119633769906983</v>
      </c>
    </row>
    <row r="18" spans="1:11" ht="12.95" customHeight="1">
      <c r="A18" s="436" t="s">
        <v>633</v>
      </c>
      <c r="B18" s="435"/>
      <c r="C18" s="437">
        <v>0</v>
      </c>
      <c r="D18" s="437">
        <v>0</v>
      </c>
      <c r="E18" s="437">
        <v>0</v>
      </c>
      <c r="F18" s="437">
        <v>0</v>
      </c>
      <c r="G18" s="491"/>
      <c r="H18" s="489">
        <v>-20</v>
      </c>
      <c r="I18" s="489">
        <v>-20</v>
      </c>
      <c r="J18" s="437">
        <v>0</v>
      </c>
      <c r="K18" s="437">
        <v>0</v>
      </c>
    </row>
    <row r="19" spans="1:11" ht="18" customHeight="1">
      <c r="A19" s="436" t="s">
        <v>638</v>
      </c>
      <c r="B19" s="435"/>
      <c r="C19" s="437">
        <v>0</v>
      </c>
      <c r="D19" s="437">
        <v>0</v>
      </c>
      <c r="E19" s="437">
        <v>0</v>
      </c>
      <c r="F19" s="437">
        <v>0</v>
      </c>
      <c r="G19" s="491"/>
      <c r="H19" s="489">
        <v>0</v>
      </c>
      <c r="I19" s="489">
        <v>0</v>
      </c>
      <c r="J19" s="437">
        <v>-84.5</v>
      </c>
      <c r="K19" s="437">
        <v>-61.262500000000003</v>
      </c>
    </row>
    <row r="20" spans="1:11" ht="15" customHeight="1">
      <c r="A20" s="438" t="s">
        <v>588</v>
      </c>
      <c r="B20" s="435"/>
      <c r="C20" s="439">
        <v>0</v>
      </c>
      <c r="D20" s="439">
        <v>0</v>
      </c>
      <c r="E20" s="440">
        <v>0</v>
      </c>
      <c r="F20" s="441">
        <v>0</v>
      </c>
      <c r="G20" s="488"/>
      <c r="H20" s="441">
        <v>-20</v>
      </c>
      <c r="I20" s="441">
        <v>-20</v>
      </c>
      <c r="J20" s="492">
        <v>-84.5</v>
      </c>
      <c r="K20" s="441">
        <v>-61.262500000000003</v>
      </c>
    </row>
    <row r="21" spans="1:11" ht="14.25">
      <c r="A21" s="436" t="s">
        <v>638</v>
      </c>
      <c r="B21" s="435"/>
      <c r="C21" s="437">
        <v>0</v>
      </c>
      <c r="D21" s="437">
        <v>0</v>
      </c>
      <c r="E21" s="437">
        <v>0</v>
      </c>
      <c r="F21" s="437">
        <v>0</v>
      </c>
      <c r="G21" s="491"/>
      <c r="H21" s="489">
        <v>0</v>
      </c>
      <c r="I21" s="489">
        <v>0</v>
      </c>
      <c r="J21" s="437">
        <v>-38.549999999999997</v>
      </c>
      <c r="K21" s="437">
        <v>-38.549999999999997</v>
      </c>
    </row>
    <row r="22" spans="1:11" ht="15">
      <c r="A22" s="438" t="s">
        <v>642</v>
      </c>
      <c r="B22" s="435"/>
      <c r="C22" s="439">
        <v>0</v>
      </c>
      <c r="D22" s="439">
        <v>0</v>
      </c>
      <c r="E22" s="439">
        <v>0</v>
      </c>
      <c r="F22" s="439">
        <v>0</v>
      </c>
      <c r="G22" s="488"/>
      <c r="H22" s="441">
        <v>0</v>
      </c>
      <c r="I22" s="441">
        <v>0</v>
      </c>
      <c r="J22" s="492">
        <v>-38.549999999999997</v>
      </c>
      <c r="K22" s="441">
        <v>-38.549999999999997</v>
      </c>
    </row>
    <row r="23" spans="1:11" ht="14.25">
      <c r="A23" s="436" t="s">
        <v>632</v>
      </c>
      <c r="B23" s="435"/>
      <c r="C23" s="437">
        <v>-1.8413247899999998</v>
      </c>
      <c r="D23" s="437"/>
      <c r="E23" s="437">
        <v>0</v>
      </c>
      <c r="F23" s="437">
        <v>0</v>
      </c>
      <c r="G23" s="491"/>
      <c r="H23" s="489">
        <v>-1.8413247899999998</v>
      </c>
      <c r="I23" s="489"/>
      <c r="J23" s="437">
        <v>0</v>
      </c>
      <c r="K23" s="437">
        <v>0</v>
      </c>
    </row>
    <row r="24" spans="1:11" ht="14.25">
      <c r="A24" s="436" t="s">
        <v>634</v>
      </c>
      <c r="B24" s="435"/>
      <c r="C24" s="437">
        <v>0.82799999999999996</v>
      </c>
      <c r="D24" s="437">
        <v>0.6004308632740023</v>
      </c>
      <c r="E24" s="437">
        <v>0</v>
      </c>
      <c r="F24" s="437">
        <v>0</v>
      </c>
      <c r="G24" s="491"/>
      <c r="H24" s="489">
        <v>-22.171999839999998</v>
      </c>
      <c r="I24" s="489">
        <v>-16.078350283406536</v>
      </c>
      <c r="J24" s="437">
        <v>0</v>
      </c>
      <c r="K24" s="437">
        <v>0</v>
      </c>
    </row>
    <row r="25" spans="1:11" ht="14.25" customHeight="1" outlineLevel="1">
      <c r="A25" s="436" t="s">
        <v>638</v>
      </c>
      <c r="B25" s="435"/>
      <c r="C25" s="437">
        <v>0</v>
      </c>
      <c r="D25" s="437">
        <v>0</v>
      </c>
      <c r="E25" s="437">
        <v>0</v>
      </c>
      <c r="F25" s="437">
        <v>0</v>
      </c>
      <c r="G25" s="491"/>
      <c r="H25" s="489">
        <v>0</v>
      </c>
      <c r="I25" s="489">
        <v>0</v>
      </c>
      <c r="J25" s="437">
        <v>88.604962910000012</v>
      </c>
      <c r="K25" s="437">
        <v>57.340962910000023</v>
      </c>
    </row>
    <row r="26" spans="1:11" ht="15" customHeight="1">
      <c r="A26" s="438" t="s">
        <v>611</v>
      </c>
      <c r="B26" s="435"/>
      <c r="C26" s="439">
        <v>-1.01332479</v>
      </c>
      <c r="D26" s="439">
        <v>0.6004308632740023</v>
      </c>
      <c r="E26" s="440">
        <v>0</v>
      </c>
      <c r="F26" s="441">
        <v>0</v>
      </c>
      <c r="G26" s="488"/>
      <c r="H26" s="441">
        <v>-24.01332463</v>
      </c>
      <c r="I26" s="441">
        <v>-16.078350283406536</v>
      </c>
      <c r="J26" s="492">
        <v>88.604962910000012</v>
      </c>
      <c r="K26" s="441">
        <v>57.340962910000023</v>
      </c>
    </row>
    <row r="27" spans="1:11" ht="14.25" customHeight="1" outlineLevel="1">
      <c r="A27" s="436" t="s">
        <v>638</v>
      </c>
      <c r="B27" s="435"/>
      <c r="C27" s="437">
        <v>0</v>
      </c>
      <c r="D27" s="437">
        <v>0</v>
      </c>
      <c r="E27" s="437">
        <v>11.715</v>
      </c>
      <c r="F27" s="437">
        <v>11.715</v>
      </c>
      <c r="G27" s="491"/>
      <c r="H27" s="489">
        <v>0</v>
      </c>
      <c r="I27" s="489">
        <v>0</v>
      </c>
      <c r="J27" s="437">
        <v>11.715</v>
      </c>
      <c r="K27" s="437">
        <v>11.715</v>
      </c>
    </row>
    <row r="28" spans="1:11" ht="15" customHeight="1">
      <c r="A28" s="438" t="s">
        <v>660</v>
      </c>
      <c r="B28" s="435"/>
      <c r="C28" s="439">
        <v>0</v>
      </c>
      <c r="D28" s="439">
        <v>0</v>
      </c>
      <c r="E28" s="522">
        <v>11.715</v>
      </c>
      <c r="F28" s="441">
        <v>11.715</v>
      </c>
      <c r="G28" s="488"/>
      <c r="H28" s="441">
        <v>0</v>
      </c>
      <c r="I28" s="441">
        <v>0</v>
      </c>
      <c r="J28" s="523">
        <v>11.715</v>
      </c>
      <c r="K28" s="441">
        <v>11.715</v>
      </c>
    </row>
    <row r="29" spans="1:11" ht="14.25" customHeight="1" outlineLevel="1">
      <c r="A29" s="436" t="s">
        <v>638</v>
      </c>
      <c r="B29" s="435"/>
      <c r="C29" s="437">
        <v>0</v>
      </c>
      <c r="D29" s="437">
        <v>0</v>
      </c>
      <c r="E29" s="437">
        <v>0</v>
      </c>
      <c r="F29" s="437">
        <v>2.5</v>
      </c>
      <c r="G29" s="491"/>
      <c r="H29" s="489">
        <v>0</v>
      </c>
      <c r="I29" s="489">
        <v>0</v>
      </c>
      <c r="J29" s="437">
        <v>0</v>
      </c>
      <c r="K29" s="437">
        <v>2.5</v>
      </c>
    </row>
    <row r="30" spans="1:11" ht="15" customHeight="1">
      <c r="A30" s="438" t="s">
        <v>661</v>
      </c>
      <c r="B30" s="435"/>
      <c r="C30" s="439">
        <v>0</v>
      </c>
      <c r="D30" s="439">
        <v>0</v>
      </c>
      <c r="E30" s="522">
        <v>0</v>
      </c>
      <c r="F30" s="441">
        <v>2.5</v>
      </c>
      <c r="G30" s="488"/>
      <c r="H30" s="441">
        <v>0</v>
      </c>
      <c r="I30" s="441">
        <v>0</v>
      </c>
      <c r="J30" s="523">
        <v>0</v>
      </c>
      <c r="K30" s="441">
        <v>2.5</v>
      </c>
    </row>
    <row r="31" spans="1:11" s="384" customFormat="1" ht="12" customHeight="1">
      <c r="A31" s="442"/>
      <c r="B31" s="435"/>
      <c r="C31" s="443"/>
      <c r="D31" s="443"/>
      <c r="E31" s="444"/>
      <c r="F31" s="444"/>
      <c r="G31" s="494"/>
      <c r="H31" s="443"/>
      <c r="I31" s="443"/>
      <c r="J31" s="444"/>
      <c r="K31" s="444"/>
    </row>
    <row r="32" spans="1:11" ht="20.25" customHeight="1">
      <c r="A32" s="445" t="s">
        <v>589</v>
      </c>
      <c r="B32" s="446"/>
      <c r="C32" s="447">
        <v>-64.126784586372224</v>
      </c>
      <c r="D32" s="447">
        <v>-41.02198483587685</v>
      </c>
      <c r="E32" s="448">
        <v>35.297960394158693</v>
      </c>
      <c r="F32" s="447">
        <v>31.350051129338805</v>
      </c>
      <c r="G32" s="493"/>
      <c r="H32" s="447">
        <v>-137.52473924595702</v>
      </c>
      <c r="I32" s="447">
        <v>-85.831951785451039</v>
      </c>
      <c r="J32" s="448">
        <v>580.45259021671393</v>
      </c>
      <c r="K32" s="447">
        <v>425.2622992380546</v>
      </c>
    </row>
    <row r="33" spans="1:11" ht="15" customHeight="1">
      <c r="A33" s="495" t="s">
        <v>590</v>
      </c>
      <c r="B33" s="449"/>
      <c r="C33" s="496">
        <v>-12.006</v>
      </c>
      <c r="D33" s="496">
        <v>-8.7104054034200669</v>
      </c>
      <c r="E33" s="497">
        <v>0</v>
      </c>
      <c r="F33" s="496">
        <v>0</v>
      </c>
      <c r="G33" s="489"/>
      <c r="H33" s="496">
        <v>-48.605999840000003</v>
      </c>
      <c r="I33" s="496">
        <v>-34.975022456243444</v>
      </c>
      <c r="J33" s="497">
        <v>0</v>
      </c>
      <c r="K33" s="496">
        <v>0</v>
      </c>
    </row>
    <row r="34" spans="1:11" ht="15" customHeight="1">
      <c r="A34" s="495" t="s">
        <v>591</v>
      </c>
      <c r="B34" s="449"/>
      <c r="C34" s="496">
        <v>0</v>
      </c>
      <c r="D34" s="498">
        <v>0</v>
      </c>
      <c r="E34" s="496">
        <v>6.0881509999999999</v>
      </c>
      <c r="F34" s="496">
        <v>4.4711423549400005</v>
      </c>
      <c r="G34" s="489"/>
      <c r="H34" s="496">
        <v>3.082551</v>
      </c>
      <c r="I34" s="498">
        <v>2.237462331893</v>
      </c>
      <c r="J34" s="496">
        <v>78.811096739999996</v>
      </c>
      <c r="K34" s="496">
        <v>61.183123546439994</v>
      </c>
    </row>
    <row r="35" spans="1:11" ht="15" customHeight="1">
      <c r="A35" s="495" t="s">
        <v>592</v>
      </c>
      <c r="B35" s="449"/>
      <c r="C35" s="496">
        <v>0</v>
      </c>
      <c r="D35" s="496">
        <v>0</v>
      </c>
      <c r="E35" s="497">
        <v>0</v>
      </c>
      <c r="F35" s="496">
        <v>0</v>
      </c>
      <c r="G35" s="499"/>
      <c r="H35" s="496">
        <v>-20</v>
      </c>
      <c r="I35" s="496">
        <v>-20</v>
      </c>
      <c r="J35" s="497">
        <v>0</v>
      </c>
      <c r="K35" s="496">
        <v>0</v>
      </c>
    </row>
    <row r="36" spans="1:11" ht="15" customHeight="1">
      <c r="A36" s="495" t="s">
        <v>593</v>
      </c>
      <c r="B36" s="449"/>
      <c r="C36" s="496">
        <v>0</v>
      </c>
      <c r="D36" s="496">
        <v>0</v>
      </c>
      <c r="E36" s="497">
        <v>16.091000000000001</v>
      </c>
      <c r="F36" s="496">
        <v>17.278199999999998</v>
      </c>
      <c r="G36" s="499"/>
      <c r="H36" s="496">
        <v>0</v>
      </c>
      <c r="I36" s="498">
        <v>0</v>
      </c>
      <c r="J36" s="497">
        <v>263.18119290999999</v>
      </c>
      <c r="K36" s="496">
        <v>175.82878414009301</v>
      </c>
    </row>
    <row r="37" spans="1:11" ht="15" customHeight="1">
      <c r="A37" s="495" t="s">
        <v>594</v>
      </c>
      <c r="B37" s="449"/>
      <c r="C37" s="496">
        <v>-52.120782546372304</v>
      </c>
      <c r="D37" s="496">
        <v>-32.311579432456782</v>
      </c>
      <c r="E37" s="497">
        <v>7.8188203941586938</v>
      </c>
      <c r="F37" s="496">
        <v>5.6697067743988061</v>
      </c>
      <c r="G37" s="499"/>
      <c r="H37" s="496">
        <v>-70.106864085960353</v>
      </c>
      <c r="I37" s="498">
        <v>-31.686185884793609</v>
      </c>
      <c r="J37" s="497">
        <v>-38.914688433278044</v>
      </c>
      <c r="K37" s="496">
        <v>-28.221593448478398</v>
      </c>
    </row>
    <row r="38" spans="1:11" ht="15" customHeight="1">
      <c r="A38" s="495" t="s">
        <v>595</v>
      </c>
      <c r="B38" s="449"/>
      <c r="C38" s="496">
        <v>0</v>
      </c>
      <c r="D38" s="496">
        <v>0</v>
      </c>
      <c r="E38" s="497">
        <v>5.2999890000000001</v>
      </c>
      <c r="F38" s="496">
        <v>3.9310020000000003</v>
      </c>
      <c r="G38" s="499"/>
      <c r="H38" s="496">
        <v>-1.894423</v>
      </c>
      <c r="I38" s="498">
        <v>-1.4082057763069999</v>
      </c>
      <c r="J38" s="497">
        <v>277.37498900000003</v>
      </c>
      <c r="K38" s="496">
        <v>216.47198500000002</v>
      </c>
    </row>
    <row r="39" spans="1:11" ht="14.25">
      <c r="A39" s="450" t="s">
        <v>635</v>
      </c>
      <c r="B39" s="435"/>
      <c r="C39" s="435"/>
      <c r="D39" s="451"/>
      <c r="E39" s="435"/>
      <c r="F39" s="451"/>
      <c r="G39" s="435"/>
      <c r="H39" s="435"/>
      <c r="I39" s="451"/>
      <c r="J39" s="435"/>
      <c r="K39" s="451"/>
    </row>
    <row r="40" spans="1:11" ht="12"/>
    <row r="41" spans="1:11" ht="12"/>
    <row r="42" spans="1:11" ht="12" customHeight="1"/>
    <row r="43" spans="1:11" ht="12" customHeight="1"/>
    <row r="44" spans="1:11" ht="12" customHeight="1"/>
    <row r="45" spans="1:11" ht="12" customHeight="1"/>
  </sheetData>
  <mergeCells count="4">
    <mergeCell ref="C3:D3"/>
    <mergeCell ref="E3:F3"/>
    <mergeCell ref="H3:I3"/>
    <mergeCell ref="J3:K3"/>
  </mergeCells>
  <pageMargins left="0.7" right="0.7" top="0.75" bottom="0.75" header="0.3" footer="0.3"/>
  <pageSetup paperSize="9" scale="34" orientation="landscape" verticalDpi="300" r:id="rId1"/>
  <headerFooter>
    <oddFooter>&amp;C&amp;1#&amp;"Calibri"&amp;10&amp;K000000Usage Interne / Internal Use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79998168889431442"/>
    <pageSetUpPr fitToPage="1"/>
  </sheetPr>
  <dimension ref="A1:AV66"/>
  <sheetViews>
    <sheetView showGridLines="0" topLeftCell="T9" zoomScale="80" zoomScaleNormal="80" workbookViewId="0">
      <selection activeCell="AP59" sqref="AP59"/>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30" width="11.85546875" style="302" customWidth="1"/>
    <col min="31" max="37" width="12" style="302" customWidth="1"/>
    <col min="38" max="42" width="12" style="390" customWidth="1"/>
    <col min="43" max="43" width="6" style="302" customWidth="1"/>
    <col min="44" max="44" width="11.85546875" style="302" customWidth="1"/>
    <col min="45" max="45" width="13.140625" style="1" bestFit="1" customWidth="1"/>
    <col min="46" max="47" width="12.5703125" style="1"/>
    <col min="48" max="48" width="11.85546875" style="302" customWidth="1"/>
    <col min="49" max="16384" width="12.5703125" style="1"/>
  </cols>
  <sheetData>
    <row r="1" spans="2:44" ht="13.5" customHeight="1"/>
    <row r="2" spans="2:44" ht="13.5" customHeight="1"/>
    <row r="3" spans="2:44" ht="13.5" customHeight="1"/>
    <row r="4" spans="2:44" ht="13.5" customHeight="1"/>
    <row r="5" spans="2:44" ht="13.5" customHeight="1"/>
    <row r="6" spans="2:44" ht="13.5" customHeight="1"/>
    <row r="7" spans="2:44" ht="13.5" customHeight="1"/>
    <row r="8" spans="2:44" ht="19.5">
      <c r="B8" s="2" t="s">
        <v>1</v>
      </c>
    </row>
    <row r="9" spans="2:44" ht="13.5" customHeight="1">
      <c r="B9" s="2"/>
      <c r="AD9" s="301"/>
      <c r="AE9" s="301"/>
      <c r="AF9" s="301"/>
      <c r="AG9" s="301"/>
      <c r="AH9" s="301"/>
      <c r="AI9" s="301"/>
      <c r="AJ9" s="301"/>
      <c r="AK9" s="301"/>
      <c r="AL9" s="389"/>
      <c r="AM9" s="389"/>
      <c r="AN9" s="389"/>
      <c r="AO9" s="389"/>
      <c r="AP9" s="389"/>
    </row>
    <row r="10" spans="2:44" ht="17.4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03"/>
      <c r="AD10" s="321"/>
      <c r="AE10" s="303"/>
      <c r="AF10" s="303"/>
      <c r="AG10" s="303"/>
      <c r="AH10" s="303"/>
      <c r="AI10" s="303"/>
      <c r="AJ10" s="303"/>
      <c r="AK10" s="303"/>
      <c r="AL10" s="391"/>
      <c r="AM10" s="391"/>
      <c r="AN10" s="391"/>
      <c r="AO10" s="391"/>
      <c r="AP10" s="391"/>
      <c r="AR10" s="319" t="s">
        <v>435</v>
      </c>
    </row>
    <row r="11" spans="2:44" ht="12.75"/>
    <row r="12" spans="2:44" ht="12.75">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K12" s="12">
        <v>45199</v>
      </c>
      <c r="AL12" s="386">
        <v>45291</v>
      </c>
      <c r="AM12" s="386">
        <v>45382</v>
      </c>
      <c r="AN12" s="386">
        <v>45473</v>
      </c>
      <c r="AO12" s="386">
        <v>45565</v>
      </c>
      <c r="AP12" s="525">
        <v>45657</v>
      </c>
      <c r="AR12" s="12">
        <f>AP12</f>
        <v>45657</v>
      </c>
    </row>
    <row r="13" spans="2:44" ht="5.0999999999999996" customHeight="1"/>
    <row r="14" spans="2:44" ht="12.75">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04"/>
      <c r="AD14" s="304"/>
      <c r="AE14" s="304"/>
      <c r="AF14" s="304"/>
      <c r="AG14" s="304"/>
      <c r="AH14" s="304"/>
      <c r="AI14" s="304"/>
      <c r="AJ14" s="304"/>
      <c r="AK14" s="304"/>
      <c r="AL14" s="392"/>
      <c r="AM14" s="392"/>
      <c r="AN14" s="392"/>
      <c r="AO14" s="392"/>
      <c r="AP14" s="392"/>
      <c r="AR14" s="304"/>
    </row>
    <row r="15" spans="2:44" ht="5.0999999999999996" customHeight="1">
      <c r="AR15" s="305"/>
    </row>
    <row r="16" spans="2:44" ht="12.7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69"/>
      <c r="AD16" s="14">
        <v>43.683</v>
      </c>
      <c r="AE16" s="369"/>
      <c r="AF16" s="369"/>
      <c r="AG16" s="369"/>
      <c r="AH16" s="14">
        <v>39.8572730593392</v>
      </c>
      <c r="AI16" s="369"/>
      <c r="AJ16" s="369"/>
      <c r="AK16" s="369"/>
      <c r="AL16" s="387">
        <v>45.251256181011605</v>
      </c>
      <c r="AM16" s="369"/>
      <c r="AN16" s="369"/>
      <c r="AO16" s="369"/>
      <c r="AP16" s="387">
        <v>48.279559197519795</v>
      </c>
      <c r="AR16" s="454">
        <v>48.507246064519798</v>
      </c>
    </row>
    <row r="17" spans="2:48" ht="12.7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69"/>
      <c r="AD17" s="14">
        <v>3.2480000000000002</v>
      </c>
      <c r="AE17" s="369"/>
      <c r="AF17" s="369"/>
      <c r="AG17" s="369"/>
      <c r="AH17" s="14">
        <v>4.4933815969999999</v>
      </c>
      <c r="AI17" s="369"/>
      <c r="AJ17" s="369"/>
      <c r="AK17" s="369"/>
      <c r="AL17" s="387">
        <v>5.5680881219999998</v>
      </c>
      <c r="AM17" s="369"/>
      <c r="AN17" s="369"/>
      <c r="AO17" s="369"/>
      <c r="AP17" s="387">
        <v>7.1440674939999997</v>
      </c>
      <c r="AR17" s="454">
        <v>7.2678704939999994</v>
      </c>
    </row>
    <row r="18" spans="2:48" ht="12.7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69"/>
      <c r="AD18" s="14">
        <v>46.930999999999997</v>
      </c>
      <c r="AE18" s="369"/>
      <c r="AF18" s="369"/>
      <c r="AG18" s="369"/>
      <c r="AH18" s="14">
        <v>44.350654656339195</v>
      </c>
      <c r="AI18" s="369"/>
      <c r="AJ18" s="369"/>
      <c r="AK18" s="369"/>
      <c r="AL18" s="387">
        <v>50.819344303011697</v>
      </c>
      <c r="AM18" s="369"/>
      <c r="AN18" s="369"/>
      <c r="AO18" s="369"/>
      <c r="AP18" s="387">
        <v>55.423626691519701</v>
      </c>
      <c r="AR18" s="454">
        <v>55.775116558519599</v>
      </c>
    </row>
    <row r="19" spans="2:48" ht="12.7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69"/>
      <c r="AD19" s="14">
        <v>14.792</v>
      </c>
      <c r="AE19" s="369"/>
      <c r="AF19" s="369"/>
      <c r="AG19" s="369"/>
      <c r="AH19" s="14">
        <v>14.3820713899811</v>
      </c>
      <c r="AI19" s="369"/>
      <c r="AJ19" s="369"/>
      <c r="AK19" s="369"/>
      <c r="AL19" s="387">
        <v>15.3917110832214</v>
      </c>
      <c r="AM19" s="369"/>
      <c r="AN19" s="369"/>
      <c r="AO19" s="369"/>
      <c r="AP19" s="387">
        <v>16.421471360925501</v>
      </c>
      <c r="AR19" s="454">
        <v>16.4404254505429</v>
      </c>
    </row>
    <row r="20" spans="2:48" ht="5.0999999999999996"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69"/>
      <c r="AD20" s="14"/>
      <c r="AE20" s="369"/>
      <c r="AF20" s="369"/>
      <c r="AG20" s="369"/>
      <c r="AH20" s="14"/>
      <c r="AI20" s="369"/>
      <c r="AJ20" s="369"/>
      <c r="AK20" s="369"/>
      <c r="AL20" s="387"/>
      <c r="AM20" s="369"/>
      <c r="AN20" s="369"/>
      <c r="AO20" s="369"/>
      <c r="AP20" s="387"/>
      <c r="AR20" s="454"/>
    </row>
    <row r="21" spans="2:48" ht="12.75">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+U18+U19</f>
        <v>54.360393434910087</v>
      </c>
      <c r="V21" s="16">
        <f>+V18+V19</f>
        <v>54.774000000000001</v>
      </c>
      <c r="W21" s="16">
        <f>+W18+W19</f>
        <v>56.391713416300703</v>
      </c>
      <c r="X21" s="16">
        <f>+X18+X19</f>
        <v>58.293014764679405</v>
      </c>
      <c r="Y21" s="16">
        <v>59.0339381345009</v>
      </c>
      <c r="Z21" s="16">
        <v>61.9165321252514</v>
      </c>
      <c r="AA21" s="16">
        <v>63.603648155269099</v>
      </c>
      <c r="AB21" s="16">
        <v>63.601857214815006</v>
      </c>
      <c r="AC21" s="369"/>
      <c r="AD21" s="16">
        <v>61.722999999999999</v>
      </c>
      <c r="AE21" s="369"/>
      <c r="AF21" s="369"/>
      <c r="AG21" s="369"/>
      <c r="AH21" s="16">
        <v>58.732726046320302</v>
      </c>
      <c r="AI21" s="369"/>
      <c r="AJ21" s="369"/>
      <c r="AK21" s="369"/>
      <c r="AL21" s="388">
        <v>66.211055386232999</v>
      </c>
      <c r="AM21" s="369"/>
      <c r="AN21" s="369"/>
      <c r="AO21" s="369"/>
      <c r="AP21" s="388">
        <v>71.845098052445209</v>
      </c>
      <c r="AR21" s="453">
        <f>SUM(AR18:AR19)</f>
        <v>72.215542009062503</v>
      </c>
      <c r="AS21" s="500"/>
    </row>
    <row r="22" spans="2:48" ht="12.7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06"/>
      <c r="AD22" s="306"/>
      <c r="AE22" s="306"/>
      <c r="AF22" s="306"/>
      <c r="AG22" s="306"/>
      <c r="AH22" s="306"/>
      <c r="AI22" s="306"/>
      <c r="AJ22" s="306"/>
      <c r="AK22" s="306"/>
      <c r="AL22" s="393"/>
      <c r="AM22" s="393"/>
      <c r="AN22" s="393"/>
      <c r="AO22" s="393"/>
      <c r="AP22" s="393"/>
      <c r="AR22" s="454"/>
    </row>
    <row r="23" spans="2:48" ht="12.75">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07"/>
      <c r="AD23" s="307"/>
      <c r="AE23" s="307"/>
      <c r="AF23" s="307"/>
      <c r="AG23" s="307"/>
      <c r="AH23" s="307"/>
      <c r="AI23" s="307"/>
      <c r="AJ23" s="307"/>
      <c r="AK23" s="307"/>
      <c r="AL23" s="394"/>
      <c r="AM23" s="394"/>
      <c r="AN23" s="394"/>
      <c r="AO23" s="394"/>
      <c r="AP23" s="394"/>
      <c r="AR23" s="455"/>
    </row>
    <row r="24" spans="2:48" ht="5.0999999999999996"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06"/>
      <c r="AD24" s="306"/>
      <c r="AE24" s="306"/>
      <c r="AF24" s="306"/>
      <c r="AG24" s="306"/>
      <c r="AH24" s="306"/>
      <c r="AI24" s="306"/>
      <c r="AJ24" s="306"/>
      <c r="AK24" s="306"/>
      <c r="AL24" s="393"/>
      <c r="AM24" s="393"/>
      <c r="AN24" s="393"/>
      <c r="AO24" s="393"/>
      <c r="AP24" s="393"/>
      <c r="AR24" s="454"/>
    </row>
    <row r="25" spans="2:48" ht="12.7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294">
        <v>293.63463593264277</v>
      </c>
      <c r="Y25" s="294">
        <v>286.08954005994013</v>
      </c>
      <c r="Z25" s="294">
        <v>285.16299152959027</v>
      </c>
      <c r="AA25" s="294">
        <v>298.95078455617528</v>
      </c>
      <c r="AB25" s="294">
        <v>305.82193508695502</v>
      </c>
      <c r="AC25" s="369"/>
      <c r="AD25" s="369"/>
      <c r="AE25" s="369"/>
      <c r="AF25" s="369"/>
      <c r="AG25" s="369"/>
      <c r="AH25" s="369"/>
      <c r="AI25" s="369"/>
      <c r="AJ25" s="369"/>
      <c r="AK25" s="369"/>
      <c r="AL25" s="369"/>
      <c r="AM25" s="369"/>
      <c r="AN25" s="369"/>
      <c r="AO25" s="369"/>
      <c r="AP25" s="369"/>
      <c r="AR25" s="456">
        <v>356.65559008670539</v>
      </c>
      <c r="AS25" s="501"/>
    </row>
    <row r="26" spans="2:48" ht="12.7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69"/>
      <c r="AD26" s="369"/>
      <c r="AE26" s="369"/>
      <c r="AF26" s="369"/>
      <c r="AG26" s="369"/>
      <c r="AH26" s="369"/>
      <c r="AI26" s="369"/>
      <c r="AJ26" s="369"/>
      <c r="AK26" s="369"/>
      <c r="AL26" s="369"/>
      <c r="AM26" s="369"/>
      <c r="AN26" s="369"/>
      <c r="AO26" s="369"/>
      <c r="AP26" s="369"/>
      <c r="AR26" s="456">
        <v>11.677418803154399</v>
      </c>
    </row>
    <row r="27" spans="2:48" ht="12.7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69"/>
      <c r="AD27" s="369"/>
      <c r="AE27" s="369"/>
      <c r="AF27" s="369"/>
      <c r="AG27" s="369"/>
      <c r="AH27" s="369"/>
      <c r="AI27" s="369"/>
      <c r="AJ27" s="369"/>
      <c r="AK27" s="369"/>
      <c r="AL27" s="369"/>
      <c r="AM27" s="369"/>
      <c r="AN27" s="369"/>
      <c r="AO27" s="369"/>
      <c r="AP27" s="369"/>
      <c r="AR27" s="456">
        <v>41.985003647999996</v>
      </c>
    </row>
    <row r="28" spans="2:48" ht="12.7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69"/>
      <c r="AD28" s="369"/>
      <c r="AE28" s="369"/>
      <c r="AF28" s="369"/>
      <c r="AG28" s="369"/>
      <c r="AH28" s="369"/>
      <c r="AI28" s="369"/>
      <c r="AJ28" s="369"/>
      <c r="AK28" s="369"/>
      <c r="AL28" s="369"/>
      <c r="AM28" s="369"/>
      <c r="AN28" s="369"/>
      <c r="AO28" s="369"/>
      <c r="AP28" s="369"/>
      <c r="AR28" s="456">
        <v>4.9219306055825598</v>
      </c>
    </row>
    <row r="29" spans="2:48" ht="5.0999999999999996"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69"/>
      <c r="AD29" s="369"/>
      <c r="AE29" s="369"/>
      <c r="AF29" s="369"/>
      <c r="AG29" s="369"/>
      <c r="AH29" s="369"/>
      <c r="AI29" s="369"/>
      <c r="AJ29" s="369"/>
      <c r="AK29" s="369"/>
      <c r="AL29" s="369"/>
      <c r="AM29" s="369"/>
      <c r="AN29" s="369"/>
      <c r="AO29" s="369"/>
      <c r="AP29" s="369"/>
      <c r="AR29" s="454"/>
    </row>
    <row r="30" spans="2:48" ht="12.75">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S30" si="1">+SUM(N25:N28)</f>
        <v>296.38840660523113</v>
      </c>
      <c r="O30" s="16">
        <f t="shared" si="1"/>
        <v>298.77257896787194</v>
      </c>
      <c r="P30" s="16">
        <f t="shared" si="1"/>
        <v>306.74672791877936</v>
      </c>
      <c r="Q30" s="16">
        <f t="shared" si="1"/>
        <v>307.25636594485138</v>
      </c>
      <c r="R30" s="16">
        <f t="shared" si="1"/>
        <v>306.89299999999997</v>
      </c>
      <c r="S30" s="16">
        <f t="shared" si="1"/>
        <v>320.60200000000003</v>
      </c>
      <c r="T30" s="16">
        <v>323.40164402566899</v>
      </c>
      <c r="U30" s="16">
        <f>+SUM(U25:U28)</f>
        <v>330.23899999999998</v>
      </c>
      <c r="V30" s="16">
        <f>+SUM(V25:V28)</f>
        <v>323.67784048509174</v>
      </c>
      <c r="W30" s="16">
        <f>+SUM(W25:W28)</f>
        <v>347.5298778992838</v>
      </c>
      <c r="X30" s="16">
        <f>+SUM(X25:X28)</f>
        <v>346.91258384884435</v>
      </c>
      <c r="Y30" s="16">
        <v>337.09769280922904</v>
      </c>
      <c r="Z30" s="16">
        <v>335.49082328155998</v>
      </c>
      <c r="AA30" s="16">
        <v>348.03375446047301</v>
      </c>
      <c r="AB30" s="16">
        <v>356.35296922591004</v>
      </c>
      <c r="AC30" s="369"/>
      <c r="AD30" s="369"/>
      <c r="AE30" s="369"/>
      <c r="AF30" s="369"/>
      <c r="AG30" s="369"/>
      <c r="AH30" s="369"/>
      <c r="AI30" s="369"/>
      <c r="AJ30" s="369"/>
      <c r="AK30" s="369"/>
      <c r="AL30" s="369"/>
      <c r="AM30" s="369"/>
      <c r="AN30" s="369"/>
      <c r="AO30" s="369"/>
      <c r="AP30" s="369"/>
      <c r="AR30" s="453">
        <f>+SUM(AR25:AR28)</f>
        <v>415.23994314344236</v>
      </c>
    </row>
    <row r="31" spans="2:48" ht="12.75">
      <c r="AR31" s="308"/>
    </row>
    <row r="32" spans="2:48" ht="12.75">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09"/>
      <c r="AD32" s="309"/>
      <c r="AE32" s="309"/>
      <c r="AF32" s="309"/>
      <c r="AG32" s="309"/>
      <c r="AH32" s="309"/>
      <c r="AI32" s="309"/>
      <c r="AJ32" s="309"/>
      <c r="AK32" s="309"/>
      <c r="AL32" s="395"/>
      <c r="AM32" s="395"/>
      <c r="AN32" s="395"/>
      <c r="AO32" s="395"/>
      <c r="AP32" s="395"/>
      <c r="AR32" s="310"/>
      <c r="AV32" s="308"/>
    </row>
    <row r="33" spans="2:48" ht="5.0999999999999996" customHeight="1">
      <c r="AR33" s="308"/>
      <c r="AV33" s="308"/>
    </row>
    <row r="34" spans="2:48" ht="12.7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2">+T16/T30</f>
        <v>0.11561982500396659</v>
      </c>
      <c r="U34" s="20">
        <f t="shared" si="2"/>
        <v>0.11659102316539978</v>
      </c>
      <c r="V34" s="20">
        <f t="shared" si="2"/>
        <v>0.12114205884849882</v>
      </c>
      <c r="W34" s="20">
        <f t="shared" si="2"/>
        <v>0.11350663943793418</v>
      </c>
      <c r="X34" s="20">
        <f t="shared" si="2"/>
        <v>0.11700329767398757</v>
      </c>
      <c r="Y34" s="20">
        <f t="shared" si="2"/>
        <v>0.1238542286999454</v>
      </c>
      <c r="Z34" s="20">
        <f t="shared" si="2"/>
        <v>0.12915276723888641</v>
      </c>
      <c r="AA34" s="20">
        <v>0.12488395312619163</v>
      </c>
      <c r="AB34" s="20">
        <f>+AB16/AB30</f>
        <v>0.12386370521515831</v>
      </c>
      <c r="AC34" s="311">
        <v>0.125</v>
      </c>
      <c r="AD34" s="311">
        <v>0.11600000000000001</v>
      </c>
      <c r="AE34" s="320">
        <v>0.108</v>
      </c>
      <c r="AF34" s="320" t="s">
        <v>566</v>
      </c>
      <c r="AG34" s="320">
        <v>0.107</v>
      </c>
      <c r="AH34" s="311">
        <v>0.110400055308877</v>
      </c>
      <c r="AI34" s="311">
        <v>0.115125811697284</v>
      </c>
      <c r="AJ34" s="311">
        <v>0.116754558978841</v>
      </c>
      <c r="AK34" s="311">
        <v>0.116754558978841</v>
      </c>
      <c r="AL34" s="396">
        <v>0.116800240037256</v>
      </c>
      <c r="AM34" s="396">
        <v>0.118005791300224</v>
      </c>
      <c r="AN34" s="396">
        <v>0.115384387935242</v>
      </c>
      <c r="AO34" s="396">
        <v>0</v>
      </c>
      <c r="AP34" s="396">
        <v>0.116294044141832</v>
      </c>
      <c r="AR34" s="311">
        <v>0.116817389235995</v>
      </c>
      <c r="AV34" s="308"/>
    </row>
    <row r="35" spans="2:48" ht="12.7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3">+T18/T30</f>
        <v>0.12978055329524427</v>
      </c>
      <c r="U35" s="20">
        <f t="shared" si="3"/>
        <v>0.12745387487885579</v>
      </c>
      <c r="V35" s="20">
        <f t="shared" si="3"/>
        <v>0.13193056384706958</v>
      </c>
      <c r="W35" s="20">
        <f t="shared" si="3"/>
        <v>0.12416158544828333</v>
      </c>
      <c r="X35" s="20">
        <f t="shared" si="3"/>
        <v>0.12745508305684311</v>
      </c>
      <c r="Y35" s="20">
        <f t="shared" si="3"/>
        <v>0.13433551442918246</v>
      </c>
      <c r="Z35" s="20">
        <f t="shared" si="3"/>
        <v>0.14160262177483157</v>
      </c>
      <c r="AA35" s="20">
        <v>0.13725906724315454</v>
      </c>
      <c r="AB35" s="20">
        <f t="shared" si="3"/>
        <v>0.13266921828781869</v>
      </c>
      <c r="AC35" s="370"/>
      <c r="AD35" s="370"/>
      <c r="AE35" s="370"/>
      <c r="AF35" s="370"/>
      <c r="AG35" s="370"/>
      <c r="AH35" s="370"/>
      <c r="AI35" s="370"/>
      <c r="AJ35" s="370"/>
      <c r="AK35" s="370"/>
      <c r="AL35" s="370"/>
      <c r="AM35" s="370"/>
      <c r="AN35" s="370"/>
      <c r="AO35" s="370"/>
      <c r="AP35" s="370"/>
      <c r="AR35" s="311">
        <v>0.13432021046985901</v>
      </c>
      <c r="AV35" s="308"/>
    </row>
    <row r="36" spans="2:48" ht="12.7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4">+T21/T30</f>
        <v>0.17190993373528246</v>
      </c>
      <c r="U36" s="20">
        <f t="shared" si="4"/>
        <v>0.16460924795348245</v>
      </c>
      <c r="V36" s="20">
        <f t="shared" si="4"/>
        <v>0.16922381809613821</v>
      </c>
      <c r="W36" s="20">
        <f t="shared" si="4"/>
        <v>0.16226436057000934</v>
      </c>
      <c r="X36" s="20">
        <f t="shared" si="4"/>
        <v>0.16803372803010988</v>
      </c>
      <c r="Y36" s="20">
        <f t="shared" si="4"/>
        <v>0.17512412393729879</v>
      </c>
      <c r="Z36" s="20">
        <f t="shared" si="4"/>
        <v>0.18455506925531634</v>
      </c>
      <c r="AA36" s="20">
        <v>0.18275137781928191</v>
      </c>
      <c r="AB36" s="20">
        <f t="shared" si="4"/>
        <v>0.17847994181997287</v>
      </c>
      <c r="AC36" s="370"/>
      <c r="AD36" s="370"/>
      <c r="AE36" s="370"/>
      <c r="AF36" s="370"/>
      <c r="AG36" s="370"/>
      <c r="AH36" s="370"/>
      <c r="AI36" s="370"/>
      <c r="AJ36" s="370"/>
      <c r="AK36" s="370"/>
      <c r="AL36" s="370"/>
      <c r="AM36" s="370"/>
      <c r="AN36" s="370"/>
      <c r="AO36" s="370"/>
      <c r="AP36" s="370"/>
      <c r="AR36" s="311">
        <v>0.173912801987154</v>
      </c>
      <c r="AV36" s="308"/>
    </row>
    <row r="37" spans="2:48" ht="12.7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11"/>
      <c r="AD37" s="311"/>
      <c r="AE37" s="311"/>
      <c r="AF37" s="311"/>
      <c r="AG37" s="311"/>
      <c r="AH37" s="311"/>
      <c r="AI37" s="311"/>
      <c r="AJ37" s="311"/>
      <c r="AK37" s="311"/>
      <c r="AL37" s="396"/>
      <c r="AM37" s="396"/>
      <c r="AN37" s="396"/>
      <c r="AO37" s="396"/>
      <c r="AP37" s="396"/>
      <c r="AR37" s="312"/>
      <c r="AV37" s="308"/>
    </row>
    <row r="38" spans="2:48" ht="12.75">
      <c r="AV38" s="308"/>
    </row>
    <row r="39" spans="2:48" ht="18.600000000000001"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03"/>
      <c r="AD39" s="303"/>
      <c r="AE39" s="303"/>
      <c r="AF39" s="303"/>
      <c r="AG39" s="303"/>
      <c r="AH39" s="303"/>
      <c r="AI39" s="303"/>
      <c r="AJ39" s="303"/>
      <c r="AK39" s="303"/>
      <c r="AL39" s="391"/>
      <c r="AM39" s="391"/>
      <c r="AN39" s="391"/>
      <c r="AO39" s="391"/>
      <c r="AP39" s="391"/>
      <c r="AR39" s="319" t="s">
        <v>436</v>
      </c>
      <c r="AV39" s="308"/>
    </row>
    <row r="40" spans="2:48" ht="12.75">
      <c r="AV40" s="308"/>
    </row>
    <row r="41" spans="2:48" ht="12.75">
      <c r="B41" s="11" t="s">
        <v>3</v>
      </c>
      <c r="C41" s="12">
        <f t="shared" ref="C41:X41" si="5">C12</f>
        <v>42094</v>
      </c>
      <c r="D41" s="12">
        <f t="shared" si="5"/>
        <v>42185</v>
      </c>
      <c r="E41" s="12">
        <f t="shared" si="5"/>
        <v>42277</v>
      </c>
      <c r="F41" s="12">
        <f t="shared" si="5"/>
        <v>42369</v>
      </c>
      <c r="G41" s="12">
        <f t="shared" si="5"/>
        <v>42460</v>
      </c>
      <c r="H41" s="12">
        <f t="shared" si="5"/>
        <v>42551</v>
      </c>
      <c r="I41" s="12">
        <f t="shared" si="5"/>
        <v>42643</v>
      </c>
      <c r="J41" s="12">
        <f t="shared" si="5"/>
        <v>42735</v>
      </c>
      <c r="K41" s="12">
        <f t="shared" si="5"/>
        <v>42825</v>
      </c>
      <c r="L41" s="12">
        <f t="shared" si="5"/>
        <v>42916</v>
      </c>
      <c r="M41" s="12">
        <f t="shared" si="5"/>
        <v>43008</v>
      </c>
      <c r="N41" s="12">
        <f t="shared" si="5"/>
        <v>43100</v>
      </c>
      <c r="O41" s="12">
        <f t="shared" si="5"/>
        <v>43190</v>
      </c>
      <c r="P41" s="12">
        <f t="shared" si="5"/>
        <v>43281</v>
      </c>
      <c r="Q41" s="12">
        <f t="shared" si="5"/>
        <v>43373</v>
      </c>
      <c r="R41" s="12">
        <f t="shared" si="5"/>
        <v>43465</v>
      </c>
      <c r="S41" s="12">
        <f t="shared" si="5"/>
        <v>43555</v>
      </c>
      <c r="T41" s="12">
        <f t="shared" si="5"/>
        <v>43646</v>
      </c>
      <c r="U41" s="12">
        <f t="shared" si="5"/>
        <v>43738</v>
      </c>
      <c r="V41" s="12">
        <f t="shared" si="5"/>
        <v>43830</v>
      </c>
      <c r="W41" s="12">
        <f t="shared" si="5"/>
        <v>43921</v>
      </c>
      <c r="X41" s="12">
        <f t="shared" si="5"/>
        <v>44012</v>
      </c>
      <c r="Y41" s="12">
        <v>44104</v>
      </c>
      <c r="Z41" s="12">
        <v>44196</v>
      </c>
      <c r="AA41" s="12">
        <v>44286</v>
      </c>
      <c r="AB41" s="12">
        <f>AB12</f>
        <v>44377</v>
      </c>
      <c r="AC41" s="12">
        <f>AC12</f>
        <v>44469</v>
      </c>
      <c r="AD41" s="12">
        <v>44561</v>
      </c>
      <c r="AE41" s="12">
        <f>AE12</f>
        <v>44651</v>
      </c>
      <c r="AF41" s="12">
        <f>AF12</f>
        <v>44742</v>
      </c>
      <c r="AG41" s="12">
        <v>44834</v>
      </c>
      <c r="AH41" s="12">
        <v>44926</v>
      </c>
      <c r="AI41" s="12">
        <v>45016</v>
      </c>
      <c r="AJ41" s="12">
        <f>AJ12</f>
        <v>45107</v>
      </c>
      <c r="AK41" s="12">
        <f>AK12</f>
        <v>45199</v>
      </c>
      <c r="AL41" s="386">
        <v>45291</v>
      </c>
      <c r="AM41" s="386">
        <v>45016</v>
      </c>
      <c r="AN41" s="386">
        <v>45473</v>
      </c>
      <c r="AO41" s="386">
        <v>45565</v>
      </c>
      <c r="AP41" s="525">
        <f>AP12</f>
        <v>45657</v>
      </c>
      <c r="AR41" s="12">
        <f>+AR12</f>
        <v>45657</v>
      </c>
      <c r="AV41" s="308"/>
    </row>
    <row r="42" spans="2:48" ht="5.0999999999999996" customHeight="1">
      <c r="AV42" s="308"/>
    </row>
    <row r="43" spans="2:48" ht="12.75">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04"/>
      <c r="AD43" s="304"/>
      <c r="AE43" s="304"/>
      <c r="AF43" s="304"/>
      <c r="AG43" s="304"/>
      <c r="AH43" s="304"/>
      <c r="AI43" s="304"/>
      <c r="AJ43" s="304"/>
      <c r="AK43" s="304"/>
      <c r="AL43" s="392"/>
      <c r="AM43" s="392"/>
      <c r="AN43" s="392"/>
      <c r="AO43" s="392"/>
      <c r="AP43" s="392"/>
      <c r="AR43" s="304"/>
      <c r="AV43" s="308"/>
    </row>
    <row r="44" spans="2:48" ht="5.0999999999999996" customHeight="1"/>
    <row r="45" spans="2:48" ht="13.35"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69"/>
      <c r="AD45" s="14">
        <v>100.521</v>
      </c>
      <c r="AE45" s="369"/>
      <c r="AF45" s="369"/>
      <c r="AG45" s="369"/>
      <c r="AH45" s="14">
        <v>99.060262915000095</v>
      </c>
      <c r="AI45" s="369"/>
      <c r="AJ45" s="369"/>
      <c r="AK45" s="369"/>
      <c r="AL45" s="387">
        <v>105.805480644692</v>
      </c>
      <c r="AM45" s="369"/>
      <c r="AN45" s="369"/>
      <c r="AO45" s="369"/>
      <c r="AP45" s="387">
        <v>111.628508329472</v>
      </c>
      <c r="AR45" s="454">
        <v>112.201653216472</v>
      </c>
    </row>
    <row r="46" spans="2:48" ht="13.35"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69"/>
      <c r="AD46" s="14">
        <v>3.1840000000000002</v>
      </c>
      <c r="AE46" s="369"/>
      <c r="AF46" s="369"/>
      <c r="AG46" s="369"/>
      <c r="AH46" s="14">
        <v>4.4464955739999992</v>
      </c>
      <c r="AI46" s="369"/>
      <c r="AJ46" s="369"/>
      <c r="AK46" s="369"/>
      <c r="AL46" s="387">
        <v>5.625128213</v>
      </c>
      <c r="AM46" s="369"/>
      <c r="AN46" s="369"/>
      <c r="AO46" s="369"/>
      <c r="AP46" s="387">
        <v>7.2151857829999999</v>
      </c>
      <c r="AR46" s="454">
        <v>7.3389887829999996</v>
      </c>
    </row>
    <row r="47" spans="2:48" ht="13.35"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69"/>
      <c r="AD47" s="14">
        <v>103.70399999999999</v>
      </c>
      <c r="AE47" s="369"/>
      <c r="AF47" s="369"/>
      <c r="AG47" s="369"/>
      <c r="AH47" s="14">
        <v>103.50675848900001</v>
      </c>
      <c r="AI47" s="369"/>
      <c r="AJ47" s="369"/>
      <c r="AK47" s="369"/>
      <c r="AL47" s="387">
        <v>111.43060885769201</v>
      </c>
      <c r="AM47" s="369"/>
      <c r="AN47" s="369"/>
      <c r="AO47" s="369"/>
      <c r="AP47" s="387">
        <v>118.84369411247201</v>
      </c>
      <c r="AR47" s="454">
        <v>119.540641999472</v>
      </c>
    </row>
    <row r="48" spans="2:48" ht="13.35"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69"/>
      <c r="AD48" s="14">
        <v>15.412000000000001</v>
      </c>
      <c r="AE48" s="369"/>
      <c r="AF48" s="369"/>
      <c r="AG48" s="369"/>
      <c r="AH48" s="14">
        <v>15.1402608500462</v>
      </c>
      <c r="AI48" s="369"/>
      <c r="AJ48" s="369"/>
      <c r="AK48" s="369"/>
      <c r="AL48" s="387">
        <v>16.182879085106102</v>
      </c>
      <c r="AM48" s="369"/>
      <c r="AN48" s="369"/>
      <c r="AO48" s="369"/>
      <c r="AP48" s="387">
        <v>17.297060712925099</v>
      </c>
      <c r="AR48" s="454">
        <v>17.3160148025426</v>
      </c>
    </row>
    <row r="49" spans="2:44" ht="5.0999999999999996"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71"/>
      <c r="AD49" s="14"/>
      <c r="AE49" s="371"/>
      <c r="AF49" s="371"/>
      <c r="AG49" s="371"/>
      <c r="AH49" s="14"/>
      <c r="AI49" s="371"/>
      <c r="AJ49" s="371"/>
      <c r="AK49" s="371"/>
      <c r="AL49" s="387"/>
      <c r="AM49" s="371"/>
      <c r="AN49" s="371"/>
      <c r="AO49" s="371"/>
      <c r="AP49" s="387"/>
      <c r="AR49" s="454"/>
    </row>
    <row r="50" spans="2:44" ht="12.75">
      <c r="B50" s="15" t="s">
        <v>9</v>
      </c>
      <c r="C50" s="16">
        <v>89</v>
      </c>
      <c r="D50" s="16">
        <v>87.1</v>
      </c>
      <c r="E50" s="16">
        <v>89.6</v>
      </c>
      <c r="F50" s="16">
        <v>92.5</v>
      </c>
      <c r="G50" s="16">
        <v>92</v>
      </c>
      <c r="H50" s="16">
        <v>94.3</v>
      </c>
      <c r="I50" s="16">
        <v>96.5</v>
      </c>
      <c r="J50" s="16">
        <v>96.7</v>
      </c>
      <c r="K50" s="16">
        <v>96.5</v>
      </c>
      <c r="L50" s="16">
        <f>L47+L48</f>
        <v>96.5</v>
      </c>
      <c r="M50" s="16">
        <v>95.1</v>
      </c>
      <c r="N50" s="16">
        <f t="shared" ref="N50:Z50" si="6">+N47+N48</f>
        <v>94.911357112571295</v>
      </c>
      <c r="O50" s="16">
        <f t="shared" si="6"/>
        <v>94.982856661936836</v>
      </c>
      <c r="P50" s="16">
        <f t="shared" si="6"/>
        <v>97.00500000000001</v>
      </c>
      <c r="Q50" s="16">
        <f t="shared" si="6"/>
        <v>97.988462229146222</v>
      </c>
      <c r="R50" s="16">
        <f t="shared" si="6"/>
        <v>99.201691687178894</v>
      </c>
      <c r="S50" s="16">
        <f t="shared" si="6"/>
        <v>104.069</v>
      </c>
      <c r="T50" s="16">
        <f t="shared" si="6"/>
        <v>104.19252392600552</v>
      </c>
      <c r="U50" s="16">
        <f t="shared" si="6"/>
        <v>104.22231765120104</v>
      </c>
      <c r="V50" s="16">
        <f t="shared" si="6"/>
        <v>105.886</v>
      </c>
      <c r="W50" s="16">
        <f t="shared" si="6"/>
        <v>106.7773569749194</v>
      </c>
      <c r="X50" s="16">
        <f t="shared" si="6"/>
        <v>109.2151520631927</v>
      </c>
      <c r="Y50" s="16">
        <f t="shared" si="6"/>
        <v>111.7980508249661</v>
      </c>
      <c r="Z50" s="16">
        <f t="shared" si="6"/>
        <v>114.7708974068065</v>
      </c>
      <c r="AA50" s="16">
        <v>117.366836687619</v>
      </c>
      <c r="AB50" s="16">
        <v>118.71765344747399</v>
      </c>
      <c r="AC50" s="369"/>
      <c r="AD50" s="16">
        <f>+AD47+AD48</f>
        <v>119.116</v>
      </c>
      <c r="AE50" s="369"/>
      <c r="AF50" s="369"/>
      <c r="AG50" s="369"/>
      <c r="AH50" s="16">
        <v>118.64701933904621</v>
      </c>
      <c r="AI50" s="369"/>
      <c r="AJ50" s="369"/>
      <c r="AK50" s="369"/>
      <c r="AL50" s="388">
        <v>127.613487942798</v>
      </c>
      <c r="AM50" s="369"/>
      <c r="AN50" s="369"/>
      <c r="AO50" s="369"/>
      <c r="AP50" s="388">
        <v>136.14075482539801</v>
      </c>
      <c r="AR50" s="453">
        <f>+AR47+AR48</f>
        <v>136.85665680201461</v>
      </c>
    </row>
    <row r="51" spans="2:44" ht="13.3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16"/>
      <c r="AD51" s="316"/>
      <c r="AE51" s="316"/>
      <c r="AF51" s="316"/>
      <c r="AG51" s="316"/>
      <c r="AH51" s="316"/>
      <c r="AI51" s="316"/>
      <c r="AJ51" s="316"/>
      <c r="AK51" s="316"/>
      <c r="AL51" s="397"/>
      <c r="AM51" s="397"/>
      <c r="AN51" s="397"/>
      <c r="AO51" s="397"/>
      <c r="AP51" s="397"/>
      <c r="AR51" s="457"/>
    </row>
    <row r="52" spans="2:44" ht="12.75">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18"/>
      <c r="AD52" s="318"/>
      <c r="AE52" s="318"/>
      <c r="AF52" s="318"/>
      <c r="AG52" s="318"/>
      <c r="AH52" s="318"/>
      <c r="AI52" s="318"/>
      <c r="AJ52" s="318"/>
      <c r="AK52" s="318"/>
      <c r="AL52" s="399"/>
      <c r="AM52" s="399"/>
      <c r="AN52" s="399"/>
      <c r="AO52" s="399"/>
      <c r="AP52" s="399"/>
      <c r="AR52" s="458"/>
    </row>
    <row r="53" spans="2:44" ht="5.0999999999999996"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17"/>
      <c r="AD53" s="317"/>
      <c r="AE53" s="317"/>
      <c r="AF53" s="317"/>
      <c r="AG53" s="317"/>
      <c r="AH53" s="317"/>
      <c r="AI53" s="317"/>
      <c r="AJ53" s="317"/>
      <c r="AK53" s="317"/>
      <c r="AL53" s="398"/>
      <c r="AM53" s="398"/>
      <c r="AN53" s="398"/>
      <c r="AO53" s="398"/>
      <c r="AP53" s="398"/>
      <c r="AR53" s="457"/>
    </row>
    <row r="54" spans="2:44" ht="12.75">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69"/>
      <c r="AD54" s="369"/>
      <c r="AE54" s="369"/>
      <c r="AF54" s="369"/>
      <c r="AG54" s="369"/>
      <c r="AH54" s="369"/>
      <c r="AI54" s="369"/>
      <c r="AJ54" s="369"/>
      <c r="AK54" s="369"/>
      <c r="AL54" s="369"/>
      <c r="AM54" s="369"/>
      <c r="AN54" s="369"/>
      <c r="AO54" s="369"/>
      <c r="AP54" s="369"/>
      <c r="AR54" s="453">
        <v>653.36835151731498</v>
      </c>
    </row>
    <row r="55" spans="2:44" ht="12.75">
      <c r="AR55" s="308"/>
    </row>
    <row r="56" spans="2:44" ht="12.75">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04"/>
      <c r="AD56" s="304"/>
      <c r="AE56" s="304"/>
      <c r="AF56" s="304"/>
      <c r="AG56" s="304"/>
      <c r="AH56" s="304"/>
      <c r="AI56" s="304"/>
      <c r="AJ56" s="304"/>
      <c r="AK56" s="304"/>
      <c r="AL56" s="392"/>
      <c r="AM56" s="392"/>
      <c r="AN56" s="392"/>
      <c r="AO56" s="392"/>
      <c r="AP56" s="392"/>
      <c r="AR56" s="313"/>
    </row>
    <row r="57" spans="2:44" ht="5.0999999999999996" customHeight="1">
      <c r="AR57" s="308"/>
    </row>
    <row r="58" spans="2:44" ht="13.35"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7">+T45/T54</f>
        <v>0.15392351741825075</v>
      </c>
      <c r="U58" s="20">
        <f t="shared" si="7"/>
        <v>0.15472636953698482</v>
      </c>
      <c r="V58" s="20">
        <f t="shared" si="7"/>
        <v>0.15930325004794024</v>
      </c>
      <c r="W58" s="20">
        <f t="shared" si="7"/>
        <v>0.15502733469578983</v>
      </c>
      <c r="X58" s="20">
        <f t="shared" si="7"/>
        <v>0.15832455891843616</v>
      </c>
      <c r="Y58" s="20">
        <f t="shared" si="7"/>
        <v>0.1670438943870966</v>
      </c>
      <c r="Z58" s="20">
        <f t="shared" si="7"/>
        <v>0.16941915393866067</v>
      </c>
      <c r="AA58" s="20">
        <v>0.16954628797046778</v>
      </c>
      <c r="AB58" s="20">
        <f t="shared" si="7"/>
        <v>0.1699053231444772</v>
      </c>
      <c r="AC58" s="311">
        <v>0.17100000000000001</v>
      </c>
      <c r="AD58" s="311">
        <v>0.17199999999999999</v>
      </c>
      <c r="AE58" s="320">
        <v>0.16700000000000001</v>
      </c>
      <c r="AF58" s="320" t="s">
        <v>567</v>
      </c>
      <c r="AG58" s="320">
        <v>0.16900000000000001</v>
      </c>
      <c r="AH58" s="320">
        <v>0.17244936429951899</v>
      </c>
      <c r="AI58" s="320">
        <v>0.17443937931656001</v>
      </c>
      <c r="AJ58" s="320">
        <v>0.17326997564986099</v>
      </c>
      <c r="AK58" s="320">
        <v>0.17326997564986099</v>
      </c>
      <c r="AL58" s="400">
        <v>0.17350735408003501</v>
      </c>
      <c r="AM58" s="400">
        <v>0.174248139522614</v>
      </c>
      <c r="AN58" s="400">
        <v>0.172472230801406</v>
      </c>
      <c r="AO58" s="400">
        <v>0</v>
      </c>
      <c r="AP58" s="396">
        <v>0.170865128432929</v>
      </c>
      <c r="AR58" s="314">
        <v>0.17172801981593799</v>
      </c>
    </row>
    <row r="59" spans="2:44" ht="12.7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8">+T47/T54</f>
        <v>0.16227597614901301</v>
      </c>
      <c r="U59" s="20">
        <f t="shared" si="8"/>
        <v>0.16115929723826164</v>
      </c>
      <c r="V59" s="20">
        <f t="shared" si="8"/>
        <v>0.16558937074897404</v>
      </c>
      <c r="W59" s="20">
        <f t="shared" si="8"/>
        <v>0.16140673852963661</v>
      </c>
      <c r="X59" s="20">
        <f t="shared" si="8"/>
        <v>0.16454879354179322</v>
      </c>
      <c r="Y59" s="20">
        <f t="shared" si="8"/>
        <v>0.17323665878475361</v>
      </c>
      <c r="Z59" s="20">
        <f t="shared" si="8"/>
        <v>0.17673983764866785</v>
      </c>
      <c r="AA59" s="20">
        <v>0.17702199195384252</v>
      </c>
      <c r="AB59" s="20">
        <f t="shared" si="8"/>
        <v>0.17520407631355236</v>
      </c>
      <c r="AC59" s="369"/>
      <c r="AD59" s="369"/>
      <c r="AE59" s="369"/>
      <c r="AF59" s="369"/>
      <c r="AG59" s="369"/>
      <c r="AH59" s="369"/>
      <c r="AI59" s="369"/>
      <c r="AJ59" s="369"/>
      <c r="AK59" s="369"/>
      <c r="AL59" s="369"/>
      <c r="AM59" s="369"/>
      <c r="AN59" s="369"/>
      <c r="AO59" s="369"/>
      <c r="AP59" s="369"/>
      <c r="AR59" s="314">
        <v>0.18296056385630499</v>
      </c>
    </row>
    <row r="60" spans="2:44" ht="12.7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9">+T50/T54</f>
        <v>0.18865204404491315</v>
      </c>
      <c r="U60" s="20">
        <f t="shared" si="9"/>
        <v>0.18513403827510683</v>
      </c>
      <c r="V60" s="20">
        <f t="shared" si="9"/>
        <v>0.18941723863109419</v>
      </c>
      <c r="W60" s="20">
        <f t="shared" si="9"/>
        <v>0.18683589706558204</v>
      </c>
      <c r="X60" s="20">
        <f t="shared" si="9"/>
        <v>0.19082774825749926</v>
      </c>
      <c r="Y60" s="20">
        <f t="shared" si="9"/>
        <v>0.1996980970974398</v>
      </c>
      <c r="Z60" s="20">
        <f t="shared" si="9"/>
        <v>0.20441244498556094</v>
      </c>
      <c r="AA60" s="20">
        <v>0.20676541734231843</v>
      </c>
      <c r="AB60" s="20">
        <f t="shared" si="9"/>
        <v>0.20496800659098088</v>
      </c>
      <c r="AC60" s="369"/>
      <c r="AD60" s="369"/>
      <c r="AE60" s="369"/>
      <c r="AF60" s="369"/>
      <c r="AG60" s="369"/>
      <c r="AH60" s="369"/>
      <c r="AI60" s="369"/>
      <c r="AJ60" s="369"/>
      <c r="AK60" s="369"/>
      <c r="AL60" s="369"/>
      <c r="AM60" s="369"/>
      <c r="AN60" s="369"/>
      <c r="AO60" s="369"/>
      <c r="AP60" s="369"/>
      <c r="AR60" s="314">
        <v>0.20946324762164101</v>
      </c>
    </row>
    <row r="61" spans="2:44" ht="12.7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11"/>
      <c r="AD61" s="311"/>
      <c r="AE61" s="311"/>
      <c r="AF61" s="311"/>
      <c r="AG61" s="311"/>
      <c r="AH61" s="311"/>
      <c r="AI61" s="311"/>
      <c r="AJ61" s="311"/>
      <c r="AK61" s="311"/>
      <c r="AL61" s="396"/>
      <c r="AM61" s="396"/>
      <c r="AN61" s="396"/>
      <c r="AO61" s="396"/>
      <c r="AP61" s="396"/>
      <c r="AR61" s="385"/>
    </row>
    <row r="62" spans="2:44" ht="12.75"/>
    <row r="63" spans="2:44" ht="12.75"/>
    <row r="64" spans="2:44" ht="12.75">
      <c r="B64" s="21"/>
    </row>
    <row r="65" ht="12.75"/>
    <row r="66" ht="12.7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6A4E"/>
    <pageSetUpPr fitToPage="1"/>
  </sheetPr>
  <dimension ref="A1:BI397"/>
  <sheetViews>
    <sheetView showGridLines="0" tabSelected="1" topLeftCell="AH15" zoomScale="80" zoomScaleNormal="80" workbookViewId="0">
      <selection activeCell="BG24" sqref="BG24"/>
    </sheetView>
  </sheetViews>
  <sheetFormatPr baseColWidth="10" defaultColWidth="11.42578125" defaultRowHeight="12.75" outlineLevelRow="1" outlineLevelCol="1"/>
  <cols>
    <col min="1" max="1" width="27.42578125" style="51" hidden="1" customWidth="1" outlineLevel="1"/>
    <col min="2" max="2" width="55.42578125" customWidth="1" collapsed="1"/>
    <col min="3" max="12" width="11.42578125" hidden="1" customWidth="1" outlineLevel="1"/>
    <col min="13" max="13" width="11.42578125" customWidth="1" collapsed="1"/>
    <col min="14" max="42" width="11.42578125" customWidth="1"/>
    <col min="44" max="44" width="11.42578125" customWidth="1"/>
    <col min="46" max="46" width="11.42578125" customWidth="1"/>
    <col min="58" max="58" width="10.5703125" style="1" customWidth="1"/>
    <col min="59" max="59" width="9.85546875" customWidth="1"/>
    <col min="60" max="60" width="3.85546875" customWidth="1"/>
    <col min="61" max="61" width="9.85546875" style="6" customWidth="1"/>
  </cols>
  <sheetData>
    <row r="1" spans="1:61" s="1" customForma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441</v>
      </c>
      <c r="AI1" s="52" t="s">
        <v>442</v>
      </c>
      <c r="AJ1" s="52" t="s">
        <v>443</v>
      </c>
      <c r="AK1" s="53">
        <v>44561</v>
      </c>
      <c r="AL1" s="52" t="s">
        <v>444</v>
      </c>
      <c r="AM1" s="52" t="s">
        <v>444</v>
      </c>
      <c r="AN1" s="52" t="s">
        <v>446</v>
      </c>
      <c r="AO1" s="52" t="s">
        <v>446</v>
      </c>
      <c r="AP1" s="52" t="s">
        <v>568</v>
      </c>
      <c r="AQ1" s="52" t="s">
        <v>568</v>
      </c>
      <c r="AR1" s="52" t="s">
        <v>575</v>
      </c>
      <c r="AS1" s="52" t="s">
        <v>575</v>
      </c>
      <c r="AT1" s="53">
        <v>44926</v>
      </c>
      <c r="AU1" s="53">
        <v>44926</v>
      </c>
      <c r="AV1" s="52" t="s">
        <v>597</v>
      </c>
      <c r="AW1" s="52" t="s">
        <v>608</v>
      </c>
      <c r="AX1" s="52" t="s">
        <v>612</v>
      </c>
      <c r="AY1" s="52" t="s">
        <v>618</v>
      </c>
      <c r="AZ1" s="53">
        <v>45291</v>
      </c>
      <c r="BA1" s="52" t="s">
        <v>625</v>
      </c>
      <c r="BB1" s="52" t="s">
        <v>636</v>
      </c>
      <c r="BC1" s="52" t="s">
        <v>645</v>
      </c>
      <c r="BD1" s="52" t="s">
        <v>655</v>
      </c>
      <c r="BE1" s="52">
        <v>45657</v>
      </c>
      <c r="BF1" s="377"/>
      <c r="BG1" s="297"/>
      <c r="BH1" s="372"/>
      <c r="BI1" s="297"/>
    </row>
    <row r="2" spans="1:61" s="1" customFormat="1" ht="13.35" customHeight="1" outlineLevel="1">
      <c r="A2" s="22"/>
      <c r="C2" s="54" t="str">
        <f>LEFT(C$1,3)&amp;RIGHT(C$1,2)&amp;"_"&amp;$3:$3</f>
        <v>T1-15_Stated</v>
      </c>
      <c r="D2" s="54" t="str">
        <f>LEFT(D$1,3)&amp;RIGHT(D$1,2)&amp;"_"&amp;$3:$3</f>
        <v>T2-15_Stated</v>
      </c>
      <c r="E2" s="54" t="str">
        <f>LEFT(E$1,3)&amp;RIGHT(E$1,2)&amp;"_"&amp;$3:$3</f>
        <v>T3-15_Stated</v>
      </c>
      <c r="F2" s="54" t="str">
        <f>LEFT(F$1,3)&amp;RIGHT(F$1,2)&amp;"_"&amp;$3:$3</f>
        <v>T4-15_Stated</v>
      </c>
      <c r="G2" s="54"/>
      <c r="H2" s="54" t="str">
        <f>LEFT(H$1,3)&amp;RIGHT(H$1,2)&amp;"_"&amp;$3:$3</f>
        <v>T1-16_Stated</v>
      </c>
      <c r="I2" s="54" t="str">
        <f>LEFT(I$1,3)&amp;RIGHT(I$1,2)&amp;"_"&amp;$3:$3</f>
        <v>T2-16_Stated</v>
      </c>
      <c r="J2" s="54" t="str">
        <f>LEFT(J$1,3)&amp;RIGHT(J$1,2)&amp;"_"&amp;$3:$3</f>
        <v>T3-16_Stated</v>
      </c>
      <c r="K2" s="54" t="str">
        <f>LEFT(K$1,3)&amp;RIGHT(K$1,2)&amp;"_"&amp;$3:$3</f>
        <v>T4-16_Stated</v>
      </c>
      <c r="L2" s="53"/>
      <c r="M2" s="54" t="s">
        <v>457</v>
      </c>
      <c r="N2" s="54" t="s">
        <v>458</v>
      </c>
      <c r="O2" s="54" t="s">
        <v>459</v>
      </c>
      <c r="P2" s="54" t="s">
        <v>460</v>
      </c>
      <c r="Q2" s="54"/>
      <c r="R2" s="54" t="s">
        <v>462</v>
      </c>
      <c r="S2" s="54" t="s">
        <v>463</v>
      </c>
      <c r="T2" s="54" t="s">
        <v>464</v>
      </c>
      <c r="U2" s="54" t="s">
        <v>465</v>
      </c>
      <c r="V2" s="54"/>
      <c r="W2" s="54" t="s">
        <v>467</v>
      </c>
      <c r="X2" s="54" t="s">
        <v>468</v>
      </c>
      <c r="Y2" s="54" t="s">
        <v>469</v>
      </c>
      <c r="Z2" s="54" t="s">
        <v>470</v>
      </c>
      <c r="AA2" s="54"/>
      <c r="AB2" s="54" t="s">
        <v>472</v>
      </c>
      <c r="AC2" s="54" t="s">
        <v>473</v>
      </c>
      <c r="AD2" s="54" t="s">
        <v>474</v>
      </c>
      <c r="AE2" s="54" t="s">
        <v>475</v>
      </c>
      <c r="AF2" s="54"/>
      <c r="AG2" s="54" t="s">
        <v>477</v>
      </c>
      <c r="AH2" s="54" t="s">
        <v>478</v>
      </c>
      <c r="AI2" s="54" t="s">
        <v>479</v>
      </c>
      <c r="AJ2" s="54" t="s">
        <v>480</v>
      </c>
      <c r="AK2" s="54"/>
      <c r="AL2" s="54" t="s">
        <v>482</v>
      </c>
      <c r="AM2" s="54" t="s">
        <v>482</v>
      </c>
      <c r="AN2" s="54" t="s">
        <v>569</v>
      </c>
      <c r="AO2" s="54" t="s">
        <v>569</v>
      </c>
      <c r="AP2" s="54" t="s">
        <v>573</v>
      </c>
      <c r="AQ2" s="54" t="str">
        <f>LEFT(AQ$1,3)&amp;RIGHT(AQ$1,2)&amp;"_"&amp;$3:$3</f>
        <v>T3-22_Stated</v>
      </c>
      <c r="AR2" s="54" t="str">
        <f>LEFT(AR$1,3)&amp;RIGHT(AR$1,2)&amp;"_"&amp;$3:$3</f>
        <v>T4-22_Stated</v>
      </c>
      <c r="AS2" s="54" t="str">
        <f>LEFT(AS$1,3)&amp;RIGHT(AS$1,2)&amp;"_"&amp;$3:$3</f>
        <v>T4-22_Stated</v>
      </c>
      <c r="AT2" s="54"/>
      <c r="AU2" s="53" t="s">
        <v>578</v>
      </c>
      <c r="AV2" s="54" t="s">
        <v>604</v>
      </c>
      <c r="AW2" s="54" t="s">
        <v>613</v>
      </c>
      <c r="AX2" s="54" t="s">
        <v>619</v>
      </c>
      <c r="AY2" s="54" t="s">
        <v>626</v>
      </c>
      <c r="AZ2" s="54"/>
      <c r="BA2" s="54" t="s">
        <v>646</v>
      </c>
      <c r="BB2" s="54" t="s">
        <v>643</v>
      </c>
      <c r="BC2" s="54" t="s">
        <v>653</v>
      </c>
      <c r="BD2" s="54" t="str">
        <f>LEFT(BD$1,3)&amp;RIGHT(BD$1,2)&amp;"_"&amp;$3:$3</f>
        <v>T4-24_Stated</v>
      </c>
      <c r="BE2" s="54" t="s">
        <v>656</v>
      </c>
      <c r="BF2" s="377"/>
      <c r="BG2" s="297"/>
      <c r="BH2" s="372"/>
      <c r="BI2" s="297"/>
    </row>
    <row r="3" spans="1:61" s="1" customFormat="1" ht="13.35" customHeight="1" outlineLevel="1">
      <c r="A3" s="22"/>
      <c r="B3" s="23" t="s">
        <v>21</v>
      </c>
      <c r="C3" s="55" t="str">
        <f t="shared" ref="C3:L3" si="0">$B$3</f>
        <v>Stated</v>
      </c>
      <c r="D3" s="55" t="str">
        <f t="shared" si="0"/>
        <v>Stated</v>
      </c>
      <c r="E3" s="55" t="str">
        <f t="shared" si="0"/>
        <v>Stated</v>
      </c>
      <c r="F3" s="55" t="str">
        <f t="shared" si="0"/>
        <v>Stated</v>
      </c>
      <c r="G3" s="55" t="str">
        <f t="shared" si="0"/>
        <v>Stated</v>
      </c>
      <c r="H3" s="55" t="str">
        <f t="shared" si="0"/>
        <v>Stated</v>
      </c>
      <c r="I3" s="55" t="str">
        <f t="shared" si="0"/>
        <v>Stated</v>
      </c>
      <c r="J3" s="55" t="str">
        <f t="shared" si="0"/>
        <v>Stated</v>
      </c>
      <c r="K3" s="55" t="str">
        <f t="shared" si="0"/>
        <v>Stated</v>
      </c>
      <c r="L3" s="55" t="str">
        <f t="shared" si="0"/>
        <v>Stated</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55" t="s">
        <v>21</v>
      </c>
      <c r="AP3" s="55" t="s">
        <v>21</v>
      </c>
      <c r="AQ3" s="55" t="str">
        <f>$B$3</f>
        <v>Stated</v>
      </c>
      <c r="AR3" s="55" t="str">
        <f>$B$3</f>
        <v>Stated</v>
      </c>
      <c r="AS3" s="55" t="str">
        <f>$B$3</f>
        <v>Stated</v>
      </c>
      <c r="AT3" s="55" t="str">
        <f>$B$3</f>
        <v>Stated</v>
      </c>
      <c r="AU3" s="55" t="s">
        <v>21</v>
      </c>
      <c r="AV3" s="55" t="s">
        <v>21</v>
      </c>
      <c r="AW3" s="55" t="s">
        <v>21</v>
      </c>
      <c r="AX3" s="55" t="s">
        <v>21</v>
      </c>
      <c r="AY3" s="55" t="s">
        <v>21</v>
      </c>
      <c r="AZ3" s="55" t="s">
        <v>21</v>
      </c>
      <c r="BA3" s="55" t="s">
        <v>21</v>
      </c>
      <c r="BB3" s="55" t="s">
        <v>21</v>
      </c>
      <c r="BC3" s="55" t="s">
        <v>21</v>
      </c>
      <c r="BD3" s="55" t="str">
        <f>$B$3</f>
        <v>Stated</v>
      </c>
      <c r="BE3" s="55" t="s">
        <v>21</v>
      </c>
      <c r="BF3" s="377"/>
      <c r="BG3" s="297"/>
      <c r="BH3" s="372"/>
      <c r="BI3" s="297"/>
    </row>
    <row r="4" spans="1:61" s="1" customFormat="1" ht="13.35"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377"/>
      <c r="BG4" s="297"/>
      <c r="BH4" s="373"/>
      <c r="BI4" s="297"/>
    </row>
    <row r="5" spans="1:61" s="1" customFormat="1" ht="13.35" customHeight="1">
      <c r="A5" s="22"/>
      <c r="BF5" s="377"/>
      <c r="BG5" s="297"/>
      <c r="BH5" s="297"/>
      <c r="BI5" s="297"/>
    </row>
    <row r="6" spans="1:61" s="1" customFormat="1">
      <c r="A6" s="22"/>
      <c r="C6"/>
      <c r="BF6" s="377"/>
      <c r="BG6" s="297"/>
      <c r="BH6" s="297"/>
      <c r="BI6" s="297"/>
    </row>
    <row r="7" spans="1:61" s="1" customFormat="1" ht="12.75" customHeight="1">
      <c r="A7" s="22"/>
      <c r="C7"/>
      <c r="BF7" s="377"/>
      <c r="BG7" s="297"/>
      <c r="BH7" s="297"/>
      <c r="BI7" s="297"/>
    </row>
    <row r="8" spans="1:61" s="1" customFormat="1" ht="12.75" customHeight="1">
      <c r="A8" s="22"/>
      <c r="C8"/>
      <c r="BF8" s="377"/>
      <c r="BG8" s="297"/>
      <c r="BH8" s="297"/>
      <c r="BI8" s="297"/>
    </row>
    <row r="9" spans="1:61" s="1" customFormat="1" ht="13.35" customHeight="1">
      <c r="A9" s="22"/>
      <c r="C9"/>
      <c r="BF9" s="377"/>
      <c r="BG9" s="297"/>
      <c r="BH9" s="297"/>
      <c r="BI9" s="297"/>
    </row>
    <row r="10" spans="1:61" s="1" customFormat="1" ht="13.35" customHeight="1">
      <c r="A10" s="22"/>
      <c r="BF10" s="377"/>
      <c r="BG10" s="297"/>
      <c r="BH10" s="297"/>
      <c r="BI10" s="297"/>
    </row>
    <row r="11" spans="1:61" s="1" customFormat="1" ht="13.35" customHeight="1">
      <c r="A11" s="22"/>
      <c r="BF11" s="377"/>
      <c r="BG11" s="297"/>
      <c r="BH11" s="297"/>
      <c r="BI11" s="297"/>
    </row>
    <row r="12" spans="1:61" s="1" customFormat="1" ht="20.25" thickBot="1">
      <c r="A12" s="22"/>
      <c r="B12" s="2" t="s">
        <v>22</v>
      </c>
      <c r="BF12" s="378"/>
      <c r="BG12" s="297"/>
      <c r="BH12" s="297"/>
      <c r="BI12" s="297"/>
    </row>
    <row r="13" spans="1:61" s="1" customFormat="1">
      <c r="A13" s="22"/>
      <c r="BF13" s="377"/>
      <c r="BG13" s="297"/>
      <c r="BH13" s="297"/>
      <c r="BI13" s="297"/>
    </row>
    <row r="14" spans="1:61"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379" t="str">
        <f>LEFT($AY:$AY,2)&amp;"/"&amp;LEFT(BC:BC,2)</f>
        <v>/</v>
      </c>
      <c r="BG14" s="298"/>
      <c r="BH14" s="297"/>
      <c r="BI14" s="297"/>
    </row>
    <row r="15" spans="1:61">
      <c r="A15" s="22"/>
      <c r="B15" s="1"/>
      <c r="AM15" s="58" t="s">
        <v>596</v>
      </c>
      <c r="AO15" s="58" t="s">
        <v>596</v>
      </c>
      <c r="AQ15" s="58" t="s">
        <v>596</v>
      </c>
      <c r="AS15" s="58" t="s">
        <v>596</v>
      </c>
      <c r="AU15" s="58" t="s">
        <v>596</v>
      </c>
      <c r="BF15" s="348"/>
      <c r="BG15" s="348"/>
      <c r="BH15" s="348"/>
      <c r="BI15" s="297"/>
    </row>
    <row r="16" spans="1:61" ht="25.5">
      <c r="A16" s="22"/>
      <c r="B16" s="25" t="s">
        <v>24</v>
      </c>
      <c r="C16" s="57" t="str">
        <f>SUBSTITUTE(SUBSTITUTE($1:$1,"T","Q"),"-20","-")&amp;"
"&amp;$3:$3</f>
        <v>Q1-15
Stated</v>
      </c>
      <c r="D16" s="58" t="str">
        <f>SUBSTITUTE(SUBSTITUTE($1:$1,"T","Q"),"-20","-")&amp;"
"&amp;$3:$3</f>
        <v>Q2-15
Stated</v>
      </c>
      <c r="E16" s="58" t="str">
        <f>SUBSTITUTE(SUBSTITUTE($1:$1,"T","Q"),"-20","-")&amp;"
"&amp;$3:$3</f>
        <v>Q3-15
Stated</v>
      </c>
      <c r="F16" s="58" t="str">
        <f>SUBSTITUTE(SUBSTITUTE($1:$1,"T","Q"),"-20","-")&amp;"
"&amp;$3:$3</f>
        <v>Q4-15
Stated</v>
      </c>
      <c r="G16" s="58" t="str">
        <f>INDEX($BE$1:$BE$4,MONTH($1:$1)/3,1)&amp;RIGHT(YEAR($1:$1),2)&amp;"
"&amp;$3:$3</f>
        <v>15
Stated</v>
      </c>
      <c r="H16" s="58" t="str">
        <f>SUBSTITUTE(SUBSTITUTE($1:$1,"T","Q"),"-20","-")&amp;"
"&amp;$3:$3</f>
        <v>Q1-16
Stated</v>
      </c>
      <c r="I16" s="58" t="str">
        <f>SUBSTITUTE(SUBSTITUTE($1:$1,"T","Q"),"-20","-")&amp;"
"&amp;$3:$3</f>
        <v>Q2-16
Stated</v>
      </c>
      <c r="J16" s="58" t="str">
        <f>SUBSTITUTE(SUBSTITUTE($1:$1,"T","Q"),"-20","-")&amp;"
"&amp;$3:$3</f>
        <v>Q3-16
Stated</v>
      </c>
      <c r="K16" s="58" t="str">
        <f>SUBSTITUTE(SUBSTITUTE($1:$1,"T","Q"),"-20","-")&amp;"
"&amp;$3:$3</f>
        <v>Q4-16
Stated</v>
      </c>
      <c r="L16" s="58" t="str">
        <f>INDEX($BE$1:$BE$4,MONTH($1:$1)/3,1)&amp;RIGHT(YEAR($1:$1),2)&amp;"
"&amp;$3:$3</f>
        <v>16
Stated</v>
      </c>
      <c r="M16" s="58" t="s">
        <v>488</v>
      </c>
      <c r="N16" s="58" t="s">
        <v>489</v>
      </c>
      <c r="O16" s="58" t="s">
        <v>490</v>
      </c>
      <c r="P16" s="58" t="s">
        <v>491</v>
      </c>
      <c r="Q16" s="58" t="s">
        <v>492</v>
      </c>
      <c r="R16" s="58" t="s">
        <v>493</v>
      </c>
      <c r="S16" s="58" t="s">
        <v>494</v>
      </c>
      <c r="T16" s="58" t="s">
        <v>495</v>
      </c>
      <c r="U16" s="58" t="s">
        <v>496</v>
      </c>
      <c r="V16" s="58" t="s">
        <v>497</v>
      </c>
      <c r="W16" s="58" t="s">
        <v>498</v>
      </c>
      <c r="X16" s="58" t="s">
        <v>499</v>
      </c>
      <c r="Y16" s="58" t="s">
        <v>500</v>
      </c>
      <c r="Z16" s="58" t="s">
        <v>501</v>
      </c>
      <c r="AA16" s="58" t="s">
        <v>502</v>
      </c>
      <c r="AB16" s="58" t="s">
        <v>503</v>
      </c>
      <c r="AC16" s="58" t="s">
        <v>504</v>
      </c>
      <c r="AD16" s="58" t="s">
        <v>505</v>
      </c>
      <c r="AE16" s="58" t="s">
        <v>506</v>
      </c>
      <c r="AF16" s="58" t="s">
        <v>507</v>
      </c>
      <c r="AG16" s="58" t="s">
        <v>508</v>
      </c>
      <c r="AH16" s="58" t="s">
        <v>509</v>
      </c>
      <c r="AI16" s="58" t="s">
        <v>510</v>
      </c>
      <c r="AJ16" s="58" t="s">
        <v>511</v>
      </c>
      <c r="AK16" s="58" t="s">
        <v>512</v>
      </c>
      <c r="AL16" s="58" t="s">
        <v>513</v>
      </c>
      <c r="AM16" s="58" t="s">
        <v>513</v>
      </c>
      <c r="AN16" s="58" t="s">
        <v>570</v>
      </c>
      <c r="AO16" s="58" t="s">
        <v>570</v>
      </c>
      <c r="AP16" s="58" t="s">
        <v>574</v>
      </c>
      <c r="AQ16" s="58" t="str">
        <f>SUBSTITUTE(SUBSTITUTE($1:$1,"T","Q"),"-20","-")&amp;"
"&amp;$3:$3</f>
        <v>Q3-22
Stated</v>
      </c>
      <c r="AR16" s="58" t="str">
        <f>SUBSTITUTE(SUBSTITUTE($1:$1,"T","Q"),"-20","-")&amp;"
"&amp;$3:$3</f>
        <v>Q4-22
Stated</v>
      </c>
      <c r="AS16" s="58" t="s">
        <v>599</v>
      </c>
      <c r="AT16" s="58" t="str">
        <f>INDEX($BE$1:$BE$4,MONTH($1:$1)/3,1)&amp;RIGHT(YEAR($1:$1),2)&amp;"
"&amp;$3:$3</f>
        <v>22
Stated</v>
      </c>
      <c r="AU16" s="58" t="s">
        <v>610</v>
      </c>
      <c r="AV16" s="58" t="s">
        <v>605</v>
      </c>
      <c r="AW16" s="58" t="s">
        <v>614</v>
      </c>
      <c r="AX16" s="58" t="s">
        <v>620</v>
      </c>
      <c r="AY16" s="58" t="s">
        <v>627</v>
      </c>
      <c r="AZ16" s="58" t="s">
        <v>628</v>
      </c>
      <c r="BA16" s="58" t="s">
        <v>647</v>
      </c>
      <c r="BB16" s="58" t="s">
        <v>644</v>
      </c>
      <c r="BC16" s="58" t="s">
        <v>654</v>
      </c>
      <c r="BD16" s="58" t="str">
        <f>SUBSTITUTE(SUBSTITUTE($1:$1,"T","Q"),"-20","-")&amp;"
"&amp;$3:$3</f>
        <v>Q4-24
Stated</v>
      </c>
      <c r="BE16" s="58" t="s">
        <v>657</v>
      </c>
      <c r="BF16" s="524" t="s">
        <v>666</v>
      </c>
      <c r="BG16" s="379" t="s">
        <v>667</v>
      </c>
      <c r="BH16" s="348"/>
      <c r="BI16" s="374" t="s">
        <v>617</v>
      </c>
    </row>
    <row r="17" spans="1:61">
      <c r="A17" s="22"/>
      <c r="B17" s="26"/>
      <c r="BF17" s="165"/>
      <c r="BG17" s="348"/>
      <c r="BH17" s="348"/>
      <c r="BI17" s="348"/>
    </row>
    <row r="18" spans="1:61">
      <c r="A18" s="27" t="s">
        <v>25</v>
      </c>
      <c r="B18" s="28" t="s">
        <v>26</v>
      </c>
      <c r="C18" s="60">
        <v>8035</v>
      </c>
      <c r="D18" s="60">
        <v>8257</v>
      </c>
      <c r="E18" s="60">
        <v>7513</v>
      </c>
      <c r="F18" s="60">
        <v>8031</v>
      </c>
      <c r="G18" s="61">
        <f>C18+D18+E18+F18</f>
        <v>31836</v>
      </c>
      <c r="H18" s="74">
        <v>7158.4562680261597</v>
      </c>
      <c r="I18" s="74">
        <v>8266.7430446650797</v>
      </c>
      <c r="J18" s="74">
        <v>7098.6656842882003</v>
      </c>
      <c r="K18" s="74">
        <v>7903.7149944030398</v>
      </c>
      <c r="L18" s="61">
        <f>H18+I18+J18+K18</f>
        <v>30427.579991382478</v>
      </c>
      <c r="M18" s="74">
        <v>8248.7929046788995</v>
      </c>
      <c r="N18" s="74">
        <v>7928.04258626722</v>
      </c>
      <c r="O18" s="74">
        <v>7885.4988711698597</v>
      </c>
      <c r="P18" s="74">
        <v>8045.4382787494897</v>
      </c>
      <c r="Q18" s="61">
        <v>32107.772640865471</v>
      </c>
      <c r="R18" s="74">
        <v>8258.0863045374208</v>
      </c>
      <c r="S18" s="74">
        <v>8427.8462735723497</v>
      </c>
      <c r="T18" s="74">
        <v>8042.8890295546098</v>
      </c>
      <c r="U18" s="74">
        <v>8110.02338254592</v>
      </c>
      <c r="V18" s="61">
        <v>32838.844990210302</v>
      </c>
      <c r="W18" s="74">
        <v>8196.2652259700408</v>
      </c>
      <c r="X18" s="74">
        <v>8485.3586419535095</v>
      </c>
      <c r="Y18" s="74">
        <v>8216.2552567750899</v>
      </c>
      <c r="Z18" s="74">
        <v>8399.2863064227404</v>
      </c>
      <c r="AA18" s="61">
        <v>33297.165431121379</v>
      </c>
      <c r="AB18" s="74">
        <v>8366.2490374429508</v>
      </c>
      <c r="AC18" s="74">
        <v>8095.6660626521098</v>
      </c>
      <c r="AD18" s="74">
        <v>8468.3805236799399</v>
      </c>
      <c r="AE18" s="74">
        <v>8665.4086943929597</v>
      </c>
      <c r="AF18" s="61">
        <v>33595.704318167955</v>
      </c>
      <c r="AG18" s="74">
        <v>9049.3517780648799</v>
      </c>
      <c r="AH18" s="74">
        <v>9303.8859012127996</v>
      </c>
      <c r="AI18" s="74">
        <v>8968.5791126428594</v>
      </c>
      <c r="AJ18" s="74">
        <v>9499.9726108622399</v>
      </c>
      <c r="AK18" s="61">
        <v>36821.789402782779</v>
      </c>
      <c r="AL18" s="74">
        <v>9680.1556994717394</v>
      </c>
      <c r="AM18" s="74">
        <v>8881.6994464441595</v>
      </c>
      <c r="AN18" s="74">
        <v>10121.161526297101</v>
      </c>
      <c r="AO18" s="74">
        <v>8848.5783266280414</v>
      </c>
      <c r="AP18" s="74">
        <v>8926.9849495101498</v>
      </c>
      <c r="AQ18" s="361">
        <v>8222.3401875060008</v>
      </c>
      <c r="AR18" s="74">
        <v>8851.7182855471983</v>
      </c>
      <c r="AS18" s="361">
        <f>AU18-AM18-AO18-AQ18</f>
        <v>8851.7182855471983</v>
      </c>
      <c r="AT18" s="61">
        <v>38162.288110650086</v>
      </c>
      <c r="AU18" s="61">
        <v>34804.3362461254</v>
      </c>
      <c r="AV18" s="74">
        <v>8927.0189539807998</v>
      </c>
      <c r="AW18" s="74">
        <v>9546.4385688003495</v>
      </c>
      <c r="AX18" s="74">
        <v>9249.0268756382102</v>
      </c>
      <c r="AY18" s="74">
        <v>8769.3402036487005</v>
      </c>
      <c r="AZ18" s="61">
        <v>36491.82460206806</v>
      </c>
      <c r="BA18" s="74">
        <v>9524.64017035904</v>
      </c>
      <c r="BB18" s="74">
        <v>9506.6717638460304</v>
      </c>
      <c r="BC18" s="74">
        <v>9212.5759094394398</v>
      </c>
      <c r="BD18" s="74">
        <v>9816.5752373775595</v>
      </c>
      <c r="BE18" s="74">
        <f>BA18+BB18+BC18+BD18</f>
        <v>38060.46308102207</v>
      </c>
      <c r="BF18" s="165">
        <f>IF(ISERROR($BD18/AY18),"ns",IF($BD18/AY18&gt;200%,"x"&amp;(ROUND($BD18/AY18,1)),IF($BD18/AY18&lt;0,"ns",$BD18/AY18-1)))</f>
        <v>0.11942004864780253</v>
      </c>
      <c r="BG18" s="165">
        <f>IF(ISERROR($BE18/AZ18),"ns",IF($BE18/AZ18&gt;200%,"x"&amp;(ROUND($BE18/AZ18,1)),IF($BE18/AZ18&lt;0,"ns",$BE18/AZ18-1)))</f>
        <v>4.2986024844181348E-2</v>
      </c>
      <c r="BH18" s="348"/>
      <c r="BI18" s="224" t="b">
        <f>ROUND(BE18,1)=ROUND((BA18+BB18+BC18+BD18),1)</f>
        <v>1</v>
      </c>
    </row>
    <row r="19" spans="1:61">
      <c r="A19" s="27" t="s">
        <v>27</v>
      </c>
      <c r="B19" s="29" t="s">
        <v>28</v>
      </c>
      <c r="C19" s="62">
        <v>-5330</v>
      </c>
      <c r="D19" s="62">
        <v>-4806</v>
      </c>
      <c r="E19" s="62">
        <v>-4728</v>
      </c>
      <c r="F19" s="62">
        <v>-4971</v>
      </c>
      <c r="G19" s="63">
        <f t="shared" ref="G19:G30" si="1">C19+D19+E19+F19</f>
        <v>-19835</v>
      </c>
      <c r="H19" s="62">
        <v>-5359.7387207114298</v>
      </c>
      <c r="I19" s="62">
        <v>-4969.0949185545896</v>
      </c>
      <c r="J19" s="62">
        <v>-4710.0582205954297</v>
      </c>
      <c r="K19" s="62">
        <v>-5187.4123741671501</v>
      </c>
      <c r="L19" s="63">
        <f t="shared" ref="L19:L30" si="2">H19+I19+J19+K19</f>
        <v>-20226.304234028601</v>
      </c>
      <c r="M19" s="62">
        <v>-5479.7201212937198</v>
      </c>
      <c r="N19" s="62">
        <v>-4998.0899054619003</v>
      </c>
      <c r="O19" s="62">
        <v>-4974.12098222238</v>
      </c>
      <c r="P19" s="62">
        <v>-5459.2522867206098</v>
      </c>
      <c r="Q19" s="63">
        <v>-20911.183295698611</v>
      </c>
      <c r="R19" s="62">
        <v>-5702.0617689092896</v>
      </c>
      <c r="S19" s="62">
        <v>-5170.5910414373002</v>
      </c>
      <c r="T19" s="62">
        <v>-5102.4996566979098</v>
      </c>
      <c r="U19" s="62">
        <v>-5478.2218548190804</v>
      </c>
      <c r="V19" s="63">
        <v>-21453.374321863579</v>
      </c>
      <c r="W19" s="62">
        <v>-5699.1846701947998</v>
      </c>
      <c r="X19" s="62">
        <v>-5311.6958708443599</v>
      </c>
      <c r="Y19" s="62">
        <v>-5219.5579934487196</v>
      </c>
      <c r="Z19" s="62">
        <v>-5581.7400762304396</v>
      </c>
      <c r="AA19" s="63">
        <v>-21812.178610718318</v>
      </c>
      <c r="AB19" s="62">
        <v>-6002.9010740863296</v>
      </c>
      <c r="AC19" s="62">
        <v>-5142.8871438753104</v>
      </c>
      <c r="AD19" s="62">
        <v>-5096.2462407922203</v>
      </c>
      <c r="AE19" s="62">
        <v>-5585.4119993513305</v>
      </c>
      <c r="AF19" s="63">
        <v>-21827.446458105191</v>
      </c>
      <c r="AG19" s="62">
        <v>-5971.6020809685897</v>
      </c>
      <c r="AH19" s="62">
        <v>-5547.9410236769399</v>
      </c>
      <c r="AI19" s="62">
        <v>-5452.4541833165404</v>
      </c>
      <c r="AJ19" s="62">
        <v>-6108.6727709483002</v>
      </c>
      <c r="AK19" s="63">
        <v>-23080.670058910371</v>
      </c>
      <c r="AL19" s="62">
        <v>-6705.0586054958203</v>
      </c>
      <c r="AM19" s="62">
        <v>-5876.9736054958303</v>
      </c>
      <c r="AN19" s="62">
        <v>-5894.5352786711101</v>
      </c>
      <c r="AO19" s="62">
        <v>-5003.6684808483706</v>
      </c>
      <c r="AP19" s="62">
        <v>-5689.10374645714</v>
      </c>
      <c r="AQ19" s="362">
        <v>-4942.5655442798998</v>
      </c>
      <c r="AR19" s="62">
        <v>-5283.3834843611967</v>
      </c>
      <c r="AS19" s="362">
        <f t="shared" ref="AS19:AS32" si="3">AU19-AM19-AO19-AQ19</f>
        <v>-5283.3834843611985</v>
      </c>
      <c r="AT19" s="63">
        <v>-24453.082478260509</v>
      </c>
      <c r="AU19" s="63">
        <v>-21106.591114985298</v>
      </c>
      <c r="AV19" s="62">
        <v>-5909.4021207531496</v>
      </c>
      <c r="AW19" s="62">
        <v>-5227.0587784043601</v>
      </c>
      <c r="AX19" s="62">
        <v>-5265.4639129617799</v>
      </c>
      <c r="AY19" s="62">
        <v>-5681.5871435193503</v>
      </c>
      <c r="AZ19" s="63">
        <v>-22083.511955638642</v>
      </c>
      <c r="BA19" s="62">
        <v>-5588.5205404921098</v>
      </c>
      <c r="BB19" s="62">
        <v>-5687.36119114951</v>
      </c>
      <c r="BC19" s="62">
        <v>-5589.7757636262404</v>
      </c>
      <c r="BD19" s="62">
        <v>-5863.0400380526098</v>
      </c>
      <c r="BE19" s="62">
        <f t="shared" ref="BE19:BE32" si="4">BA19+BB19+BC19+BD19</f>
        <v>-22728.697533320468</v>
      </c>
      <c r="BF19" s="165">
        <f t="shared" ref="BF19:BF32" si="5">IF(ISERROR($BD19/AY19),"ns",IF($BD19/AY19&gt;200%,"x"&amp;(ROUND($BD19/AY19,1)),IF($BD19/AY19&lt;0,"ns",$BD19/AY19-1)))</f>
        <v>3.1937008084128804E-2</v>
      </c>
      <c r="BG19" s="165">
        <f t="shared" ref="BG19:BG32" si="6">IF(ISERROR($BE19/AZ19),"ns",IF($BE19/AZ19&gt;200%,"x"&amp;(ROUND($BE19/AZ19,1)),IF($BE19/AZ19&lt;0,"ns",$BE19/AZ19-1)))</f>
        <v>2.9215714374501545E-2</v>
      </c>
      <c r="BH19" s="348"/>
      <c r="BI19" s="224" t="b">
        <f t="shared" ref="BI19:BI32" si="7">ROUND(BE19,1)=ROUND((BA19+BB19+BC19+BD19),1)</f>
        <v>1</v>
      </c>
    </row>
    <row r="20" spans="1:61">
      <c r="A20" s="30" t="s">
        <v>29</v>
      </c>
      <c r="B20" s="31" t="s">
        <v>30</v>
      </c>
      <c r="C20" s="64">
        <v>0</v>
      </c>
      <c r="D20" s="64">
        <v>0</v>
      </c>
      <c r="E20" s="64">
        <v>0</v>
      </c>
      <c r="F20" s="64">
        <v>0</v>
      </c>
      <c r="G20" s="65">
        <f t="shared" si="1"/>
        <v>0</v>
      </c>
      <c r="H20" s="64">
        <v>-232.01</v>
      </c>
      <c r="I20" s="64">
        <v>-49.949999999999989</v>
      </c>
      <c r="J20" s="64">
        <v>0</v>
      </c>
      <c r="K20" s="64">
        <v>0</v>
      </c>
      <c r="L20" s="65">
        <f t="shared" si="2"/>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-467.01716979546256</v>
      </c>
      <c r="AH20" s="64">
        <v>-11.835725846015997</v>
      </c>
      <c r="AI20" s="64">
        <v>0</v>
      </c>
      <c r="AJ20" s="64">
        <v>0</v>
      </c>
      <c r="AK20" s="65">
        <v>-478.85289564147854</v>
      </c>
      <c r="AL20" s="64">
        <v>-794.49337445477931</v>
      </c>
      <c r="AM20" s="64">
        <v>-794.49337445477931</v>
      </c>
      <c r="AN20" s="64">
        <v>-8.1081371843511363</v>
      </c>
      <c r="AO20" s="64">
        <v>-8.1081371843511079</v>
      </c>
      <c r="AP20" s="64">
        <v>0</v>
      </c>
      <c r="AQ20" s="363">
        <v>0</v>
      </c>
      <c r="AR20" s="64">
        <v>0</v>
      </c>
      <c r="AS20" s="363">
        <f t="shared" si="3"/>
        <v>0</v>
      </c>
      <c r="AT20" s="65">
        <v>-802.60151163913042</v>
      </c>
      <c r="AU20" s="65">
        <v>-802.60151163913042</v>
      </c>
      <c r="AV20" s="64">
        <v>-625.86224216409096</v>
      </c>
      <c r="AW20" s="64">
        <v>5.9899645940909121</v>
      </c>
      <c r="AX20" s="64">
        <v>0</v>
      </c>
      <c r="AY20" s="64">
        <v>0</v>
      </c>
      <c r="AZ20" s="65">
        <v>-619.87227757000005</v>
      </c>
      <c r="BA20" s="64">
        <v>0</v>
      </c>
      <c r="BB20" s="64">
        <v>0</v>
      </c>
      <c r="BC20" s="64">
        <v>0</v>
      </c>
      <c r="BD20" s="64">
        <v>0</v>
      </c>
      <c r="BE20" s="64">
        <f t="shared" si="4"/>
        <v>0</v>
      </c>
      <c r="BF20" s="165" t="str">
        <f t="shared" si="5"/>
        <v>ns</v>
      </c>
      <c r="BG20" s="165">
        <f t="shared" si="6"/>
        <v>-1</v>
      </c>
      <c r="BH20" s="348"/>
      <c r="BI20" s="224" t="b">
        <f t="shared" si="7"/>
        <v>1</v>
      </c>
    </row>
    <row r="21" spans="1:61">
      <c r="A21" s="32" t="s">
        <v>31</v>
      </c>
      <c r="B21" s="28" t="s">
        <v>32</v>
      </c>
      <c r="C21" s="60">
        <v>2705</v>
      </c>
      <c r="D21" s="60">
        <v>3451</v>
      </c>
      <c r="E21" s="60">
        <v>2785</v>
      </c>
      <c r="F21" s="60">
        <v>3060</v>
      </c>
      <c r="G21" s="61">
        <f t="shared" si="1"/>
        <v>12001</v>
      </c>
      <c r="H21" s="60">
        <v>1798.7175473147299</v>
      </c>
      <c r="I21" s="60">
        <v>3297.64812611049</v>
      </c>
      <c r="J21" s="60">
        <v>2388.6074636927701</v>
      </c>
      <c r="K21" s="60">
        <v>2716.3026202358901</v>
      </c>
      <c r="L21" s="61">
        <f t="shared" si="2"/>
        <v>10201.27575735388</v>
      </c>
      <c r="M21" s="60">
        <v>2769.0727833851702</v>
      </c>
      <c r="N21" s="60">
        <v>2929.9526808053201</v>
      </c>
      <c r="O21" s="60">
        <v>2911.3778889474802</v>
      </c>
      <c r="P21" s="60">
        <v>2586.1859920288798</v>
      </c>
      <c r="Q21" s="61">
        <v>11196.589345166849</v>
      </c>
      <c r="R21" s="60">
        <v>2556.0245356281298</v>
      </c>
      <c r="S21" s="60">
        <v>3257.2552321350599</v>
      </c>
      <c r="T21" s="60">
        <v>2940.38937285668</v>
      </c>
      <c r="U21" s="60">
        <v>2631.80152772682</v>
      </c>
      <c r="V21" s="61">
        <v>11385.47066834669</v>
      </c>
      <c r="W21" s="60">
        <v>2497.0805557752301</v>
      </c>
      <c r="X21" s="60">
        <v>3173.6627711091401</v>
      </c>
      <c r="Y21" s="60">
        <v>2996.6972633263699</v>
      </c>
      <c r="Z21" s="60">
        <v>2817.5462301922998</v>
      </c>
      <c r="AA21" s="61">
        <v>11484.986820403041</v>
      </c>
      <c r="AB21" s="60">
        <v>2363.3479633566199</v>
      </c>
      <c r="AC21" s="60">
        <v>2952.7789187767999</v>
      </c>
      <c r="AD21" s="60">
        <v>3372.13428288772</v>
      </c>
      <c r="AE21" s="60">
        <v>3079.9966950416301</v>
      </c>
      <c r="AF21" s="61">
        <v>11768.257860062771</v>
      </c>
      <c r="AG21" s="60">
        <v>3077.7496970962902</v>
      </c>
      <c r="AH21" s="60">
        <v>3755.9448775358601</v>
      </c>
      <c r="AI21" s="60">
        <v>3516.1249293263099</v>
      </c>
      <c r="AJ21" s="60">
        <v>3391.2998399139401</v>
      </c>
      <c r="AK21" s="61">
        <v>13741.1193438724</v>
      </c>
      <c r="AL21" s="60">
        <v>2975.09709397592</v>
      </c>
      <c r="AM21" s="60">
        <v>3004.7258409483402</v>
      </c>
      <c r="AN21" s="60">
        <v>4226.6262476260099</v>
      </c>
      <c r="AO21" s="60">
        <v>3844.9098457796599</v>
      </c>
      <c r="AP21" s="60">
        <v>3237.8812030530098</v>
      </c>
      <c r="AQ21" s="364">
        <v>3279.7746432261001</v>
      </c>
      <c r="AR21" s="60">
        <v>3568.3348011859998</v>
      </c>
      <c r="AS21" s="364">
        <f t="shared" si="3"/>
        <v>3568.3348011859998</v>
      </c>
      <c r="AT21" s="61">
        <v>13709.205632389579</v>
      </c>
      <c r="AU21" s="61">
        <v>13697.7451311401</v>
      </c>
      <c r="AV21" s="60">
        <v>3017.6168332276602</v>
      </c>
      <c r="AW21" s="60">
        <v>4319.3797903959903</v>
      </c>
      <c r="AX21" s="60">
        <v>3983.5629626764198</v>
      </c>
      <c r="AY21" s="60">
        <v>3087.7530601293502</v>
      </c>
      <c r="AZ21" s="61">
        <v>14408.312646429422</v>
      </c>
      <c r="BA21" s="60">
        <v>3936.1196298669302</v>
      </c>
      <c r="BB21" s="60">
        <v>3819.31057269653</v>
      </c>
      <c r="BC21" s="60">
        <v>3622.8001458132098</v>
      </c>
      <c r="BD21" s="60">
        <v>3953.5351993249501</v>
      </c>
      <c r="BE21" s="60">
        <f t="shared" si="4"/>
        <v>15331.76554770162</v>
      </c>
      <c r="BF21" s="165">
        <f t="shared" si="5"/>
        <v>0.28039228602022059</v>
      </c>
      <c r="BG21" s="165">
        <f t="shared" si="6"/>
        <v>6.4091675682859561E-2</v>
      </c>
      <c r="BH21" s="348"/>
      <c r="BI21" s="224" t="b">
        <f t="shared" si="7"/>
        <v>1</v>
      </c>
    </row>
    <row r="22" spans="1:61">
      <c r="A22" s="27" t="s">
        <v>33</v>
      </c>
      <c r="B22" s="29" t="s">
        <v>34</v>
      </c>
      <c r="C22" s="62">
        <v>-683</v>
      </c>
      <c r="D22" s="62">
        <v>-963</v>
      </c>
      <c r="E22" s="62">
        <v>-542</v>
      </c>
      <c r="F22" s="62">
        <v>-843</v>
      </c>
      <c r="G22" s="63">
        <f t="shared" si="1"/>
        <v>-3031</v>
      </c>
      <c r="H22" s="62">
        <v>-554.08015809093899</v>
      </c>
      <c r="I22" s="62">
        <v>-753.935736520717</v>
      </c>
      <c r="J22" s="62">
        <v>-646.62929723861203</v>
      </c>
      <c r="K22" s="62">
        <v>-457.31156777600501</v>
      </c>
      <c r="L22" s="63">
        <f t="shared" si="2"/>
        <v>-2411.9567596262732</v>
      </c>
      <c r="M22" s="62">
        <v>-517.89325142331302</v>
      </c>
      <c r="N22" s="62">
        <v>-317.86967419690399</v>
      </c>
      <c r="O22" s="62">
        <v>-392.17925955753998</v>
      </c>
      <c r="P22" s="62">
        <v>-422.74804284088998</v>
      </c>
      <c r="Q22" s="63">
        <v>-1650.6902280186468</v>
      </c>
      <c r="R22" s="62">
        <v>-420.59804585281802</v>
      </c>
      <c r="S22" s="62">
        <v>-401.88857532582301</v>
      </c>
      <c r="T22" s="62">
        <v>-323.06361741502099</v>
      </c>
      <c r="U22" s="62">
        <v>-573.86975396114497</v>
      </c>
      <c r="V22" s="63">
        <v>-1719.4199925548069</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-918.75815867514495</v>
      </c>
      <c r="AF22" s="63">
        <v>-3651.4889651827807</v>
      </c>
      <c r="AG22" s="62">
        <v>-536.62438963062095</v>
      </c>
      <c r="AH22" s="62">
        <v>-470.33670926900299</v>
      </c>
      <c r="AI22" s="62">
        <v>-403.00491543921902</v>
      </c>
      <c r="AJ22" s="62">
        <v>-783.32118272218997</v>
      </c>
      <c r="AK22" s="63">
        <v>-2193.2871970610331</v>
      </c>
      <c r="AL22" s="62">
        <v>-888.275062453224</v>
      </c>
      <c r="AM22" s="62">
        <v>-887.95706245322401</v>
      </c>
      <c r="AN22" s="62">
        <v>-615.42737865326399</v>
      </c>
      <c r="AO22" s="62">
        <v>-615.25137865326599</v>
      </c>
      <c r="AP22" s="62">
        <v>-635.94479955392899</v>
      </c>
      <c r="AQ22" s="362">
        <v>-635.81879955392992</v>
      </c>
      <c r="AR22" s="62">
        <v>-753.2670368385302</v>
      </c>
      <c r="AS22" s="362">
        <f t="shared" si="3"/>
        <v>-753.26703683853043</v>
      </c>
      <c r="AT22" s="63">
        <v>-2892.5562774989512</v>
      </c>
      <c r="AU22" s="63">
        <v>-2892.2942774989501</v>
      </c>
      <c r="AV22" s="62">
        <v>-547.77699785584696</v>
      </c>
      <c r="AW22" s="62">
        <v>-938.31377818612998</v>
      </c>
      <c r="AX22" s="62">
        <v>-693.07046023143505</v>
      </c>
      <c r="AY22" s="62">
        <v>-761.58254556369604</v>
      </c>
      <c r="AZ22" s="63">
        <v>-2940.7437818371077</v>
      </c>
      <c r="BA22" s="62">
        <v>-651.096657182179</v>
      </c>
      <c r="BB22" s="62">
        <v>-871.72543373755605</v>
      </c>
      <c r="BC22" s="62">
        <v>-801.24167519383604</v>
      </c>
      <c r="BD22" s="62">
        <v>-867.40831686641104</v>
      </c>
      <c r="BE22" s="62">
        <f t="shared" si="4"/>
        <v>-3191.4720829799821</v>
      </c>
      <c r="BF22" s="165">
        <f t="shared" si="5"/>
        <v>0.13895509018577434</v>
      </c>
      <c r="BG22" s="165">
        <f t="shared" si="6"/>
        <v>8.5260165367498475E-2</v>
      </c>
      <c r="BH22" s="348"/>
      <c r="BI22" s="224" t="b">
        <f t="shared" si="7"/>
        <v>1</v>
      </c>
    </row>
    <row r="23" spans="1:61">
      <c r="A23" s="30" t="s">
        <v>35</v>
      </c>
      <c r="B23" s="31" t="s">
        <v>36</v>
      </c>
      <c r="C23" s="64"/>
      <c r="D23" s="64"/>
      <c r="E23" s="64"/>
      <c r="F23" s="64"/>
      <c r="G23" s="65"/>
      <c r="H23" s="64">
        <v>0</v>
      </c>
      <c r="I23" s="64">
        <v>-50</v>
      </c>
      <c r="J23" s="64">
        <v>-50</v>
      </c>
      <c r="K23" s="64">
        <v>0</v>
      </c>
      <c r="L23" s="65">
        <f>SUM(H23:K23)</f>
        <v>-100</v>
      </c>
      <c r="M23" s="64">
        <v>-40</v>
      </c>
      <c r="N23" s="64">
        <v>0</v>
      </c>
      <c r="O23" s="64">
        <v>-75</v>
      </c>
      <c r="P23" s="64">
        <v>0</v>
      </c>
      <c r="Q23" s="65">
        <v>-115</v>
      </c>
      <c r="R23" s="64">
        <v>0</v>
      </c>
      <c r="S23" s="64">
        <v>-4.5999999999999996</v>
      </c>
      <c r="T23" s="64">
        <v>0</v>
      </c>
      <c r="U23" s="64">
        <v>-75</v>
      </c>
      <c r="V23" s="65">
        <v>-79.599999999999994</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3">
        <v>0</v>
      </c>
      <c r="AR23" s="64">
        <v>0</v>
      </c>
      <c r="AS23" s="363">
        <f t="shared" si="3"/>
        <v>0</v>
      </c>
      <c r="AT23" s="65">
        <v>0</v>
      </c>
      <c r="AU23" s="65">
        <v>0</v>
      </c>
      <c r="AV23" s="64">
        <v>0</v>
      </c>
      <c r="AW23" s="64">
        <v>0</v>
      </c>
      <c r="AX23" s="64">
        <v>0</v>
      </c>
      <c r="AY23" s="64">
        <v>0</v>
      </c>
      <c r="AZ23" s="65">
        <v>0</v>
      </c>
      <c r="BA23" s="64">
        <v>0</v>
      </c>
      <c r="BB23" s="64">
        <v>0</v>
      </c>
      <c r="BC23" s="64">
        <v>0</v>
      </c>
      <c r="BD23" s="64">
        <v>0</v>
      </c>
      <c r="BE23" s="64">
        <f t="shared" si="4"/>
        <v>0</v>
      </c>
      <c r="BF23" s="165" t="str">
        <f t="shared" si="5"/>
        <v>ns</v>
      </c>
      <c r="BG23" s="165" t="str">
        <f t="shared" si="6"/>
        <v>ns</v>
      </c>
      <c r="BH23" s="348"/>
      <c r="BI23" s="224" t="b">
        <f t="shared" si="7"/>
        <v>1</v>
      </c>
    </row>
    <row r="24" spans="1:61">
      <c r="A24" s="27" t="s">
        <v>37</v>
      </c>
      <c r="B24" s="29" t="s">
        <v>38</v>
      </c>
      <c r="C24" s="62">
        <v>113</v>
      </c>
      <c r="D24" s="62">
        <v>5</v>
      </c>
      <c r="E24" s="62">
        <v>298</v>
      </c>
      <c r="F24" s="62">
        <v>59</v>
      </c>
      <c r="G24" s="63">
        <f t="shared" si="1"/>
        <v>475</v>
      </c>
      <c r="H24" s="62">
        <v>126.149524580427</v>
      </c>
      <c r="I24" s="62">
        <v>123.689413874327</v>
      </c>
      <c r="J24" s="62">
        <v>137.91234289657001</v>
      </c>
      <c r="K24" s="62">
        <v>111.14098186434499</v>
      </c>
      <c r="L24" s="63">
        <f t="shared" si="2"/>
        <v>498.892263215669</v>
      </c>
      <c r="M24" s="62">
        <v>217.52520813262399</v>
      </c>
      <c r="N24" s="62">
        <v>225.720770406724</v>
      </c>
      <c r="O24" s="62">
        <v>239.83526792353999</v>
      </c>
      <c r="P24" s="62">
        <v>49.259608121727098</v>
      </c>
      <c r="Q24" s="63">
        <v>732.34085458461504</v>
      </c>
      <c r="R24" s="62">
        <v>98.517807239027306</v>
      </c>
      <c r="S24" s="62">
        <v>80.156701065415405</v>
      </c>
      <c r="T24" s="62">
        <v>76.953563773192997</v>
      </c>
      <c r="U24" s="62">
        <v>10.4093505418584</v>
      </c>
      <c r="V24" s="63">
        <v>266.03742261949412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163.389061504333</v>
      </c>
      <c r="AF24" s="63">
        <v>419.13072688036254</v>
      </c>
      <c r="AG24" s="62">
        <v>93.854065680010194</v>
      </c>
      <c r="AH24" s="62">
        <v>98.340486881963798</v>
      </c>
      <c r="AI24" s="62">
        <v>106.954271861789</v>
      </c>
      <c r="AJ24" s="62">
        <v>92.405516045398301</v>
      </c>
      <c r="AK24" s="63">
        <v>391.55434046916127</v>
      </c>
      <c r="AL24" s="62">
        <v>107.802563878588</v>
      </c>
      <c r="AM24" s="62">
        <v>107.802563878588</v>
      </c>
      <c r="AN24" s="62">
        <v>103.457583459587</v>
      </c>
      <c r="AO24" s="62">
        <v>103.45858345958699</v>
      </c>
      <c r="AP24" s="62">
        <v>111.267175625489</v>
      </c>
      <c r="AQ24" s="362">
        <v>111.26617562548799</v>
      </c>
      <c r="AR24" s="62">
        <v>96.66766414537102</v>
      </c>
      <c r="AS24" s="362">
        <f t="shared" si="3"/>
        <v>96.667664145371049</v>
      </c>
      <c r="AT24" s="63">
        <v>419.19498710903503</v>
      </c>
      <c r="AU24" s="63">
        <v>419.194987109034</v>
      </c>
      <c r="AV24" s="62">
        <v>107.528039083614</v>
      </c>
      <c r="AW24" s="62">
        <v>45.860601129982904</v>
      </c>
      <c r="AX24" s="62">
        <v>36.981529489324501</v>
      </c>
      <c r="AY24" s="62">
        <v>72.804652920052106</v>
      </c>
      <c r="AZ24" s="63">
        <v>263.17482262297352</v>
      </c>
      <c r="BA24" s="62">
        <v>68.117525628386304</v>
      </c>
      <c r="BB24" s="62">
        <v>73.821627057608595</v>
      </c>
      <c r="BC24" s="62">
        <v>61.271750492580601</v>
      </c>
      <c r="BD24" s="62">
        <v>80.034645958448195</v>
      </c>
      <c r="BE24" s="62">
        <f t="shared" si="4"/>
        <v>283.24554913702366</v>
      </c>
      <c r="BF24" s="165">
        <f t="shared" si="5"/>
        <v>9.9306744121635315E-2</v>
      </c>
      <c r="BG24" s="165">
        <f t="shared" si="6"/>
        <v>7.6263855007147274E-2</v>
      </c>
      <c r="BH24" s="348"/>
      <c r="BI24" s="224" t="b">
        <f t="shared" si="7"/>
        <v>1</v>
      </c>
    </row>
    <row r="25" spans="1:61">
      <c r="A25" s="27" t="s">
        <v>39</v>
      </c>
      <c r="B25" s="29" t="s">
        <v>40</v>
      </c>
      <c r="C25" s="62">
        <v>-4</v>
      </c>
      <c r="D25" s="62">
        <v>5</v>
      </c>
      <c r="E25" s="62">
        <v>0</v>
      </c>
      <c r="F25" s="62">
        <v>-6</v>
      </c>
      <c r="G25" s="63">
        <f t="shared" si="1"/>
        <v>-5</v>
      </c>
      <c r="H25" s="62">
        <v>24.829182991055099</v>
      </c>
      <c r="I25" s="62">
        <v>3.4452511336512002</v>
      </c>
      <c r="J25" s="62">
        <v>-47.081211263497103</v>
      </c>
      <c r="K25" s="62">
        <v>-6.1259785693719797</v>
      </c>
      <c r="L25" s="63">
        <f t="shared" si="2"/>
        <v>-24.932755708162784</v>
      </c>
      <c r="M25" s="62">
        <v>-4.3824586913585803E-2</v>
      </c>
      <c r="N25" s="62">
        <v>-1.30233027959334</v>
      </c>
      <c r="O25" s="62">
        <v>1.05329553194876</v>
      </c>
      <c r="P25" s="62">
        <v>5.34732828074939</v>
      </c>
      <c r="Q25" s="63">
        <v>5.054468946191224</v>
      </c>
      <c r="R25" s="62">
        <v>20.229719940993601</v>
      </c>
      <c r="S25" s="62">
        <v>17.462572318324199</v>
      </c>
      <c r="T25" s="62">
        <v>1.68866484210878</v>
      </c>
      <c r="U25" s="62">
        <v>47.541791516654101</v>
      </c>
      <c r="V25" s="63">
        <v>86.922748618080675</v>
      </c>
      <c r="W25" s="62">
        <v>10.4127120681677</v>
      </c>
      <c r="X25" s="62">
        <v>-7.5507678515841903</v>
      </c>
      <c r="Y25" s="62">
        <v>18.163570325172799</v>
      </c>
      <c r="Z25" s="62">
        <v>14.6487695559644</v>
      </c>
      <c r="AA25" s="63">
        <v>35.674284097720708</v>
      </c>
      <c r="AB25" s="62">
        <v>5.2715181455545901</v>
      </c>
      <c r="AC25" s="62">
        <v>78.257212487329596</v>
      </c>
      <c r="AD25" s="62">
        <v>-5.9046817161994696</v>
      </c>
      <c r="AE25" s="62">
        <v>-25.549729798846499</v>
      </c>
      <c r="AF25" s="63">
        <v>52.074319117838229</v>
      </c>
      <c r="AG25" s="62">
        <v>12.826700502579801</v>
      </c>
      <c r="AH25" s="62">
        <v>-35.407779120243902</v>
      </c>
      <c r="AI25" s="62">
        <v>-13.976596659746701</v>
      </c>
      <c r="AJ25" s="62">
        <v>9.5426735926693098</v>
      </c>
      <c r="AK25" s="63">
        <v>-27.015001684741492</v>
      </c>
      <c r="AL25" s="62">
        <v>13.122724567334499</v>
      </c>
      <c r="AM25" s="62">
        <v>13.122724567334499</v>
      </c>
      <c r="AN25" s="62">
        <v>21.557902823179301</v>
      </c>
      <c r="AO25" s="62">
        <v>21.557902823179298</v>
      </c>
      <c r="AP25" s="62">
        <v>6.4683217330207103</v>
      </c>
      <c r="AQ25" s="362">
        <v>6.4683217330207015</v>
      </c>
      <c r="AR25" s="62">
        <v>-13.013545392831901</v>
      </c>
      <c r="AS25" s="362">
        <f t="shared" si="3"/>
        <v>-13.013545392831899</v>
      </c>
      <c r="AT25" s="63">
        <v>28.153403730702607</v>
      </c>
      <c r="AU25" s="63">
        <v>28.135403730702599</v>
      </c>
      <c r="AV25" s="62">
        <v>4.0907567479466698</v>
      </c>
      <c r="AW25" s="62">
        <v>33.349954767179597</v>
      </c>
      <c r="AX25" s="62">
        <v>69.2746490733916</v>
      </c>
      <c r="AY25" s="62">
        <v>-18.9258860249839</v>
      </c>
      <c r="AZ25" s="63">
        <v>87.789474563533972</v>
      </c>
      <c r="BA25" s="62">
        <v>-6.5430409670092997</v>
      </c>
      <c r="BB25" s="62">
        <v>-7.23211604893699</v>
      </c>
      <c r="BC25" s="62">
        <v>-5.3391043792202</v>
      </c>
      <c r="BD25" s="62">
        <v>-20.349223035393099</v>
      </c>
      <c r="BE25" s="62">
        <f t="shared" si="4"/>
        <v>-39.463484430559589</v>
      </c>
      <c r="BF25" s="165">
        <f t="shared" si="5"/>
        <v>7.5205832293941954E-2</v>
      </c>
      <c r="BG25" s="165" t="str">
        <f t="shared" si="6"/>
        <v>ns</v>
      </c>
      <c r="BH25" s="348"/>
      <c r="BI25" s="224" t="b">
        <f t="shared" si="7"/>
        <v>1</v>
      </c>
    </row>
    <row r="26" spans="1:61">
      <c r="A26" s="33" t="s">
        <v>41</v>
      </c>
      <c r="B26" s="29" t="s">
        <v>42</v>
      </c>
      <c r="C26" s="62">
        <v>0</v>
      </c>
      <c r="D26" s="62">
        <v>0</v>
      </c>
      <c r="E26" s="62">
        <v>0</v>
      </c>
      <c r="F26" s="62">
        <v>0</v>
      </c>
      <c r="G26" s="63">
        <f t="shared" si="1"/>
        <v>0</v>
      </c>
      <c r="H26" s="62">
        <v>0</v>
      </c>
      <c r="I26" s="62">
        <v>0</v>
      </c>
      <c r="J26" s="62">
        <v>0</v>
      </c>
      <c r="K26" s="62">
        <v>-540</v>
      </c>
      <c r="L26" s="63">
        <f t="shared" si="2"/>
        <v>-540</v>
      </c>
      <c r="M26" s="62">
        <v>0</v>
      </c>
      <c r="N26" s="62">
        <v>0</v>
      </c>
      <c r="O26" s="62">
        <v>0</v>
      </c>
      <c r="P26" s="62">
        <v>186.45135570414499</v>
      </c>
      <c r="Q26" s="63">
        <v>186.45135570414499</v>
      </c>
      <c r="R26" s="62">
        <v>85.569000000000003</v>
      </c>
      <c r="S26" s="62">
        <v>0</v>
      </c>
      <c r="T26" s="62">
        <v>0</v>
      </c>
      <c r="U26" s="62">
        <v>0</v>
      </c>
      <c r="V26" s="63">
        <v>85.569000000000003</v>
      </c>
      <c r="W26" s="62">
        <v>0</v>
      </c>
      <c r="X26" s="62">
        <v>0</v>
      </c>
      <c r="Y26" s="62">
        <v>0</v>
      </c>
      <c r="Z26" s="62">
        <v>-642.10299999999995</v>
      </c>
      <c r="AA26" s="63">
        <v>-642.10299999999995</v>
      </c>
      <c r="AB26" s="62">
        <v>0</v>
      </c>
      <c r="AC26" s="62">
        <v>-3.0939999999999999</v>
      </c>
      <c r="AD26" s="62">
        <v>0</v>
      </c>
      <c r="AE26" s="62">
        <v>-965</v>
      </c>
      <c r="AF26" s="63">
        <v>-968.09400000000005</v>
      </c>
      <c r="AG26" s="62">
        <v>0</v>
      </c>
      <c r="AH26" s="62">
        <v>379.25</v>
      </c>
      <c r="AI26" s="62">
        <v>-1.55626537687375</v>
      </c>
      <c r="AJ26" s="62">
        <v>119.234282879273</v>
      </c>
      <c r="AK26" s="63">
        <v>496.92801750239926</v>
      </c>
      <c r="AL26" s="62">
        <v>0</v>
      </c>
      <c r="AM26" s="62">
        <v>0</v>
      </c>
      <c r="AN26" s="62">
        <v>0</v>
      </c>
      <c r="AO26" s="62">
        <v>0</v>
      </c>
      <c r="AP26" s="62">
        <v>0</v>
      </c>
      <c r="AQ26" s="362">
        <v>0</v>
      </c>
      <c r="AR26" s="62">
        <v>0</v>
      </c>
      <c r="AS26" s="362">
        <f t="shared" si="3"/>
        <v>0</v>
      </c>
      <c r="AT26" s="63">
        <v>0</v>
      </c>
      <c r="AU26" s="63">
        <v>0</v>
      </c>
      <c r="AV26" s="62">
        <v>0</v>
      </c>
      <c r="AW26" s="62">
        <v>0</v>
      </c>
      <c r="AX26" s="62">
        <v>0</v>
      </c>
      <c r="AY26" s="62">
        <v>2.3460000000000001</v>
      </c>
      <c r="AZ26" s="63">
        <v>2.3460000000000001</v>
      </c>
      <c r="BA26" s="62">
        <v>0</v>
      </c>
      <c r="BB26" s="62">
        <v>0</v>
      </c>
      <c r="BC26" s="62">
        <v>0</v>
      </c>
      <c r="BD26" s="62">
        <v>3.7639999999999998</v>
      </c>
      <c r="BE26" s="62">
        <f t="shared" si="4"/>
        <v>3.7639999999999998</v>
      </c>
      <c r="BF26" s="165">
        <f t="shared" si="5"/>
        <v>0.60443307757885756</v>
      </c>
      <c r="BG26" s="165">
        <f t="shared" si="6"/>
        <v>0.60443307757885756</v>
      </c>
      <c r="BH26" s="348"/>
      <c r="BI26" s="224" t="b">
        <f t="shared" si="7"/>
        <v>1</v>
      </c>
    </row>
    <row r="27" spans="1:61">
      <c r="A27" s="34" t="s">
        <v>43</v>
      </c>
      <c r="B27" s="28" t="s">
        <v>44</v>
      </c>
      <c r="C27" s="60">
        <v>2131</v>
      </c>
      <c r="D27" s="60">
        <v>2498</v>
      </c>
      <c r="E27" s="60">
        <v>2541</v>
      </c>
      <c r="F27" s="60">
        <v>2270</v>
      </c>
      <c r="G27" s="61">
        <f t="shared" si="1"/>
        <v>9440</v>
      </c>
      <c r="H27" s="60">
        <v>1395.6160967952701</v>
      </c>
      <c r="I27" s="60">
        <v>2670.8470545977498</v>
      </c>
      <c r="J27" s="60">
        <v>1832.80929808723</v>
      </c>
      <c r="K27" s="60">
        <v>1824.00605575486</v>
      </c>
      <c r="L27" s="61">
        <f t="shared" si="2"/>
        <v>7723.2785052351101</v>
      </c>
      <c r="M27" s="60">
        <v>2468.6609155075698</v>
      </c>
      <c r="N27" s="60">
        <v>2836.50144673554</v>
      </c>
      <c r="O27" s="60">
        <v>2760.0871928454299</v>
      </c>
      <c r="P27" s="60">
        <v>2404.4962412946102</v>
      </c>
      <c r="Q27" s="61">
        <v>10469.745796383149</v>
      </c>
      <c r="R27" s="60">
        <v>2339.7430169553199</v>
      </c>
      <c r="S27" s="60">
        <v>2952.98593019297</v>
      </c>
      <c r="T27" s="60">
        <v>2695.9679840569602</v>
      </c>
      <c r="U27" s="60">
        <v>2115.8829158241901</v>
      </c>
      <c r="V27" s="61">
        <v>10104.579847029439</v>
      </c>
      <c r="W27" s="60">
        <v>2321.3880383764999</v>
      </c>
      <c r="X27" s="60">
        <v>2661.7393737889502</v>
      </c>
      <c r="Y27" s="60">
        <v>2715.3522915876702</v>
      </c>
      <c r="Z27" s="60">
        <v>1779.53690788158</v>
      </c>
      <c r="AA27" s="61">
        <v>9478.0166116346991</v>
      </c>
      <c r="AB27" s="60">
        <v>1529.60817288966</v>
      </c>
      <c r="AC27" s="60">
        <v>1897.9213825020399</v>
      </c>
      <c r="AD27" s="60">
        <v>2858.2725174145298</v>
      </c>
      <c r="AE27" s="60">
        <v>1334.07786807197</v>
      </c>
      <c r="AF27" s="61">
        <v>7619.8799408781997</v>
      </c>
      <c r="AG27" s="60">
        <v>2647.8060736482598</v>
      </c>
      <c r="AH27" s="60">
        <v>3727.79087602858</v>
      </c>
      <c r="AI27" s="60">
        <v>3204.54142371226</v>
      </c>
      <c r="AJ27" s="60">
        <v>2829.1611297090999</v>
      </c>
      <c r="AK27" s="61">
        <v>12409.2995030982</v>
      </c>
      <c r="AL27" s="60">
        <v>2207.7473199686201</v>
      </c>
      <c r="AM27" s="60">
        <v>2237.6940669410401</v>
      </c>
      <c r="AN27" s="60">
        <v>3736.2143552555099</v>
      </c>
      <c r="AO27" s="60">
        <v>3354.67495340917</v>
      </c>
      <c r="AP27" s="60">
        <v>2719.6719008575901</v>
      </c>
      <c r="AQ27" s="364">
        <v>2761.6903410307004</v>
      </c>
      <c r="AR27" s="60">
        <v>2898.72188309999</v>
      </c>
      <c r="AS27" s="364">
        <f t="shared" si="3"/>
        <v>2898.72188309999</v>
      </c>
      <c r="AT27" s="61">
        <v>11263.99774573037</v>
      </c>
      <c r="AU27" s="61">
        <v>11252.781244480901</v>
      </c>
      <c r="AV27" s="60">
        <v>2581.4586312033698</v>
      </c>
      <c r="AW27" s="60">
        <v>3460.27656810702</v>
      </c>
      <c r="AX27" s="60">
        <v>3396.7486810077098</v>
      </c>
      <c r="AY27" s="60">
        <v>2382.3952814607201</v>
      </c>
      <c r="AZ27" s="61">
        <v>11820.879161778819</v>
      </c>
      <c r="BA27" s="60">
        <v>3346.5974573461299</v>
      </c>
      <c r="BB27" s="60">
        <v>3014.1746499676401</v>
      </c>
      <c r="BC27" s="60">
        <v>2877.49111673273</v>
      </c>
      <c r="BD27" s="60">
        <v>3149.5763053815899</v>
      </c>
      <c r="BE27" s="60">
        <f t="shared" si="4"/>
        <v>12387.839529428089</v>
      </c>
      <c r="BF27" s="165">
        <f t="shared" si="5"/>
        <v>0.322020879528643</v>
      </c>
      <c r="BG27" s="165">
        <f t="shared" si="6"/>
        <v>4.7962622736425375E-2</v>
      </c>
      <c r="BH27" s="348"/>
      <c r="BI27" s="224" t="b">
        <f t="shared" si="7"/>
        <v>1</v>
      </c>
    </row>
    <row r="28" spans="1:61">
      <c r="A28" s="35" t="s">
        <v>45</v>
      </c>
      <c r="B28" s="29" t="s">
        <v>46</v>
      </c>
      <c r="C28" s="62">
        <v>-790</v>
      </c>
      <c r="D28" s="62">
        <v>-886</v>
      </c>
      <c r="E28" s="62">
        <v>-700</v>
      </c>
      <c r="F28" s="62">
        <v>-612</v>
      </c>
      <c r="G28" s="63">
        <f t="shared" si="1"/>
        <v>-2988</v>
      </c>
      <c r="H28" s="62">
        <v>-487.61845397046199</v>
      </c>
      <c r="I28" s="62">
        <v>-655.34843845796297</v>
      </c>
      <c r="J28" s="62">
        <v>-347.94148560995501</v>
      </c>
      <c r="K28" s="62">
        <v>-1090.84052663174</v>
      </c>
      <c r="L28" s="63">
        <f t="shared" si="2"/>
        <v>-2581.7489046701198</v>
      </c>
      <c r="M28" s="62">
        <v>-788.67076519852503</v>
      </c>
      <c r="N28" s="62">
        <v>-653.57814115574104</v>
      </c>
      <c r="O28" s="62">
        <v>-742.80009585400501</v>
      </c>
      <c r="P28" s="62">
        <v>-1294.34644930237</v>
      </c>
      <c r="Q28" s="63">
        <v>-3479.3954515106416</v>
      </c>
      <c r="R28" s="62">
        <v>-767.14482091955301</v>
      </c>
      <c r="S28" s="62">
        <v>-734.27858686186505</v>
      </c>
      <c r="T28" s="62">
        <v>-815.76813314529795</v>
      </c>
      <c r="U28" s="62">
        <v>-415.62586866347903</v>
      </c>
      <c r="V28" s="63">
        <v>-2732.817409590195</v>
      </c>
      <c r="W28" s="62">
        <v>-848.28144054768597</v>
      </c>
      <c r="X28" s="62">
        <v>-727.59909955638898</v>
      </c>
      <c r="Y28" s="62">
        <v>-747.59959276598602</v>
      </c>
      <c r="Z28" s="62">
        <v>586.86227254182097</v>
      </c>
      <c r="AA28" s="63">
        <v>-1736.6178603282401</v>
      </c>
      <c r="AB28" s="62">
        <v>-480.91315331985999</v>
      </c>
      <c r="AC28" s="62">
        <v>-307.67716276681398</v>
      </c>
      <c r="AD28" s="62">
        <v>-742.76064850295904</v>
      </c>
      <c r="AE28" s="62">
        <v>-633.80890897889503</v>
      </c>
      <c r="AF28" s="63">
        <v>-2165.1598735685279</v>
      </c>
      <c r="AG28" s="62">
        <v>-720.49217962957096</v>
      </c>
      <c r="AH28" s="62">
        <v>-680.83509652308396</v>
      </c>
      <c r="AI28" s="62">
        <v>-791.99704889144596</v>
      </c>
      <c r="AJ28" s="62">
        <v>-269.22781807615098</v>
      </c>
      <c r="AK28" s="63">
        <v>-2462.5521431202519</v>
      </c>
      <c r="AL28" s="62">
        <v>-693.94102211502002</v>
      </c>
      <c r="AM28" s="62">
        <v>-703.03602211502005</v>
      </c>
      <c r="AN28" s="62">
        <v>-807.956454243704</v>
      </c>
      <c r="AO28" s="62">
        <v>-771.43661484956999</v>
      </c>
      <c r="AP28" s="62">
        <v>-661.80545419840098</v>
      </c>
      <c r="AQ28" s="362">
        <v>-736.12129359254004</v>
      </c>
      <c r="AR28" s="62">
        <v>-436.04565679981988</v>
      </c>
      <c r="AS28" s="362">
        <f t="shared" si="3"/>
        <v>-436.04565679981988</v>
      </c>
      <c r="AT28" s="63">
        <v>-2507.6076731878611</v>
      </c>
      <c r="AU28" s="63">
        <v>-2646.63958735695</v>
      </c>
      <c r="AV28" s="62">
        <v>-710.78026793655704</v>
      </c>
      <c r="AW28" s="62">
        <v>-772.11383355174303</v>
      </c>
      <c r="AX28" s="62">
        <v>-810.09989890019904</v>
      </c>
      <c r="AY28" s="62">
        <v>-454.58981755499798</v>
      </c>
      <c r="AZ28" s="63">
        <v>-2747.5838179434968</v>
      </c>
      <c r="BA28" s="62">
        <v>-755.03985705415505</v>
      </c>
      <c r="BB28" s="62">
        <v>-762.27543458376499</v>
      </c>
      <c r="BC28" s="62">
        <v>-586.84843255341298</v>
      </c>
      <c r="BD28" s="62">
        <v>-783.60529182776804</v>
      </c>
      <c r="BE28" s="62">
        <f t="shared" si="4"/>
        <v>-2887.7690160191014</v>
      </c>
      <c r="BF28" s="165">
        <f t="shared" si="5"/>
        <v>0.72376340508983028</v>
      </c>
      <c r="BG28" s="165">
        <f t="shared" si="6"/>
        <v>5.1021263540753425E-2</v>
      </c>
      <c r="BH28" s="348"/>
      <c r="BI28" s="224" t="b">
        <f t="shared" si="7"/>
        <v>1</v>
      </c>
    </row>
    <row r="29" spans="1:61">
      <c r="A29" s="33" t="s">
        <v>47</v>
      </c>
      <c r="B29" s="29" t="s">
        <v>48</v>
      </c>
      <c r="C29" s="62">
        <v>-17</v>
      </c>
      <c r="D29" s="62">
        <v>-1</v>
      </c>
      <c r="E29" s="62">
        <v>-5</v>
      </c>
      <c r="F29" s="62">
        <v>2</v>
      </c>
      <c r="G29" s="63">
        <f t="shared" si="1"/>
        <v>-21</v>
      </c>
      <c r="H29" s="62">
        <v>-2.1000000000000001E-2</v>
      </c>
      <c r="I29" s="62">
        <v>11.278</v>
      </c>
      <c r="J29" s="62">
        <v>-6.6000000000000003E-2</v>
      </c>
      <c r="K29" s="62">
        <v>19.619996564005302</v>
      </c>
      <c r="L29" s="63">
        <f t="shared" si="2"/>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-45.971107891886398</v>
      </c>
      <c r="AA29" s="63">
        <v>-37.724107891886398</v>
      </c>
      <c r="AB29" s="62">
        <v>-0.40873503782352999</v>
      </c>
      <c r="AC29" s="62">
        <v>-0.147858773948361</v>
      </c>
      <c r="AD29" s="62">
        <v>-170.27499486648</v>
      </c>
      <c r="AE29" s="62">
        <v>-91.017757232926698</v>
      </c>
      <c r="AF29" s="63">
        <v>-261.8493459111786</v>
      </c>
      <c r="AG29" s="62">
        <v>-5.9676024695151</v>
      </c>
      <c r="AH29" s="62">
        <v>10.7891985583859</v>
      </c>
      <c r="AI29" s="62">
        <v>-2.8058269620740299</v>
      </c>
      <c r="AJ29" s="62">
        <v>4.0194798744467297</v>
      </c>
      <c r="AK29" s="63">
        <v>6.0352490012434998</v>
      </c>
      <c r="AL29" s="62">
        <v>1.8780194115440401</v>
      </c>
      <c r="AM29" s="62">
        <v>1.4020194115440601</v>
      </c>
      <c r="AN29" s="62">
        <v>18.678593985557399</v>
      </c>
      <c r="AO29" s="62">
        <v>23.31459398555744</v>
      </c>
      <c r="AP29" s="62">
        <v>123.101183574014</v>
      </c>
      <c r="AQ29" s="362">
        <v>123.1011835740145</v>
      </c>
      <c r="AR29" s="62">
        <v>-27.209011852777991</v>
      </c>
      <c r="AS29" s="362">
        <f t="shared" si="3"/>
        <v>-27.209011852777991</v>
      </c>
      <c r="AT29" s="63">
        <v>116.44878511833792</v>
      </c>
      <c r="AU29" s="63">
        <v>120.60878511833801</v>
      </c>
      <c r="AV29" s="62">
        <v>1.81</v>
      </c>
      <c r="AW29" s="62">
        <v>3.907</v>
      </c>
      <c r="AX29" s="62">
        <v>1.6608526829146599</v>
      </c>
      <c r="AY29" s="62">
        <v>-10.0080477102734</v>
      </c>
      <c r="AZ29" s="63">
        <v>-2.6301950273587398</v>
      </c>
      <c r="BA29" s="62">
        <v>0</v>
      </c>
      <c r="BB29" s="62">
        <v>0</v>
      </c>
      <c r="BC29" s="62">
        <v>0</v>
      </c>
      <c r="BD29" s="62">
        <v>0</v>
      </c>
      <c r="BE29" s="62">
        <f t="shared" si="4"/>
        <v>0</v>
      </c>
      <c r="BF29" s="165">
        <f t="shared" si="5"/>
        <v>-1</v>
      </c>
      <c r="BG29" s="165">
        <f t="shared" si="6"/>
        <v>-1</v>
      </c>
      <c r="BH29" s="348"/>
      <c r="BI29" s="224" t="b">
        <f t="shared" si="7"/>
        <v>1</v>
      </c>
    </row>
    <row r="30" spans="1:61">
      <c r="A30" s="34" t="s">
        <v>49</v>
      </c>
      <c r="B30" s="28" t="s">
        <v>50</v>
      </c>
      <c r="C30" s="60">
        <v>1324</v>
      </c>
      <c r="D30" s="60">
        <v>1611</v>
      </c>
      <c r="E30" s="60">
        <v>1836</v>
      </c>
      <c r="F30" s="60">
        <v>1660</v>
      </c>
      <c r="G30" s="61">
        <f t="shared" si="1"/>
        <v>6431</v>
      </c>
      <c r="H30" s="60">
        <v>907.97664282481003</v>
      </c>
      <c r="I30" s="60">
        <v>2026.7766161397799</v>
      </c>
      <c r="J30" s="60">
        <v>1484.80181247728</v>
      </c>
      <c r="K30" s="60">
        <v>752.78552568711598</v>
      </c>
      <c r="L30" s="61">
        <f t="shared" si="2"/>
        <v>5172.3405971289858</v>
      </c>
      <c r="M30" s="60">
        <v>1694.6845391387401</v>
      </c>
      <c r="N30" s="60">
        <v>2213.69843017734</v>
      </c>
      <c r="O30" s="60">
        <v>2014.8238628955901</v>
      </c>
      <c r="P30" s="60">
        <v>1087.20852231718</v>
      </c>
      <c r="Q30" s="61">
        <v>7010.41535452885</v>
      </c>
      <c r="R30" s="60">
        <v>1571.8371960357699</v>
      </c>
      <c r="S30" s="60">
        <v>2217.6333433311001</v>
      </c>
      <c r="T30" s="60">
        <v>1879.0388509116699</v>
      </c>
      <c r="U30" s="60">
        <v>1700.23104716072</v>
      </c>
      <c r="V30" s="61">
        <v>7368.7404374392599</v>
      </c>
      <c r="W30" s="60">
        <v>1473.1025978288101</v>
      </c>
      <c r="X30" s="60">
        <v>1942.38727423256</v>
      </c>
      <c r="Y30" s="60">
        <v>1967.7566988216799</v>
      </c>
      <c r="Z30" s="60">
        <v>2320.4280725315102</v>
      </c>
      <c r="AA30" s="61">
        <v>7703.6746434145598</v>
      </c>
      <c r="AB30" s="60">
        <v>1048.2862845319801</v>
      </c>
      <c r="AC30" s="60">
        <v>1590.09636096128</v>
      </c>
      <c r="AD30" s="60">
        <v>1945.23687404509</v>
      </c>
      <c r="AE30" s="60">
        <v>609.25120186014897</v>
      </c>
      <c r="AF30" s="61">
        <v>5192.870721398499</v>
      </c>
      <c r="AG30" s="60">
        <v>1921.34629154917</v>
      </c>
      <c r="AH30" s="60">
        <v>3057.7449780638699</v>
      </c>
      <c r="AI30" s="60">
        <v>2409.7385478587498</v>
      </c>
      <c r="AJ30" s="60">
        <v>2563.95279150739</v>
      </c>
      <c r="AK30" s="61">
        <v>9952.7826089791797</v>
      </c>
      <c r="AL30" s="60">
        <v>1515.68431726514</v>
      </c>
      <c r="AM30" s="60">
        <v>1536.06006423756</v>
      </c>
      <c r="AN30" s="60">
        <v>2946.9364949973601</v>
      </c>
      <c r="AO30" s="60">
        <v>2606.5529325451598</v>
      </c>
      <c r="AP30" s="60">
        <v>2180.9676302332</v>
      </c>
      <c r="AQ30" s="364">
        <v>2148.67023101219</v>
      </c>
      <c r="AR30" s="60">
        <v>2435.4672144473398</v>
      </c>
      <c r="AS30" s="364">
        <f t="shared" si="3"/>
        <v>2435.4672144473398</v>
      </c>
      <c r="AT30" s="61">
        <v>8872.8388576608304</v>
      </c>
      <c r="AU30" s="61">
        <v>8726.7504422422498</v>
      </c>
      <c r="AV30" s="60">
        <v>1872.48836326682</v>
      </c>
      <c r="AW30" s="60">
        <v>2692.0697345552799</v>
      </c>
      <c r="AX30" s="60">
        <v>2588.3096347904202</v>
      </c>
      <c r="AY30" s="60">
        <v>1917.7974161954501</v>
      </c>
      <c r="AZ30" s="61">
        <v>9070.6651488079697</v>
      </c>
      <c r="BA30" s="60">
        <v>2591.5576002919702</v>
      </c>
      <c r="BB30" s="60">
        <v>2251.8992153838799</v>
      </c>
      <c r="BC30" s="60">
        <v>2290.64268417932</v>
      </c>
      <c r="BD30" s="60">
        <v>2365.9710135538298</v>
      </c>
      <c r="BE30" s="60">
        <f t="shared" si="4"/>
        <v>9500.0705134090003</v>
      </c>
      <c r="BF30" s="165">
        <f t="shared" si="5"/>
        <v>0.23369183500490465</v>
      </c>
      <c r="BG30" s="165">
        <f t="shared" si="6"/>
        <v>4.7340008428980784E-2</v>
      </c>
      <c r="BH30" s="348"/>
      <c r="BI30" s="224" t="b">
        <f t="shared" si="7"/>
        <v>1</v>
      </c>
    </row>
    <row r="31" spans="1:61">
      <c r="A31" s="27" t="s">
        <v>51</v>
      </c>
      <c r="B31" s="29" t="s">
        <v>52</v>
      </c>
      <c r="C31" s="62">
        <v>-96</v>
      </c>
      <c r="D31" s="62">
        <v>-111</v>
      </c>
      <c r="E31" s="62">
        <v>-85</v>
      </c>
      <c r="F31" s="62">
        <v>-96</v>
      </c>
      <c r="G31" s="63">
        <f>(C31+D31+E31+F31)</f>
        <v>-388</v>
      </c>
      <c r="H31" s="62">
        <v>-89.841803250522105</v>
      </c>
      <c r="I31" s="62">
        <v>-84.704300185988004</v>
      </c>
      <c r="J31" s="62">
        <v>-90.814828669931202</v>
      </c>
      <c r="K31" s="62">
        <v>-81.593898706473595</v>
      </c>
      <c r="L31" s="63">
        <f>(H31+I31+J31+K31)</f>
        <v>-346.95483081291491</v>
      </c>
      <c r="M31" s="62">
        <v>-94.556714303499703</v>
      </c>
      <c r="N31" s="62">
        <v>-107.48081878849599</v>
      </c>
      <c r="O31" s="62">
        <v>-107.5115609384</v>
      </c>
      <c r="P31" s="62">
        <v>-164.74429132991901</v>
      </c>
      <c r="Q31" s="63">
        <v>-474.29338536031469</v>
      </c>
      <c r="R31" s="62">
        <v>-143.30396199942001</v>
      </c>
      <c r="S31" s="62">
        <v>-141.50223922958099</v>
      </c>
      <c r="T31" s="62">
        <v>-110.212151083479</v>
      </c>
      <c r="U31" s="62">
        <v>-129.53758410359001</v>
      </c>
      <c r="V31" s="63">
        <v>-524.55593641606993</v>
      </c>
      <c r="W31" s="62">
        <v>-122.964580454483</v>
      </c>
      <c r="X31" s="62">
        <v>-129.82503452595901</v>
      </c>
      <c r="Y31" s="62">
        <v>-118.953568118449</v>
      </c>
      <c r="Z31" s="62">
        <v>-134.29367533881501</v>
      </c>
      <c r="AA31" s="63">
        <v>-506.03685843770597</v>
      </c>
      <c r="AB31" s="62">
        <v>-140.41808807379601</v>
      </c>
      <c r="AC31" s="62">
        <v>-107.18988607268</v>
      </c>
      <c r="AD31" s="62">
        <v>-176.55970697788601</v>
      </c>
      <c r="AE31" s="62">
        <v>-79.718989642124498</v>
      </c>
      <c r="AF31" s="63">
        <v>-503.88667076648653</v>
      </c>
      <c r="AG31" s="62">
        <v>-167.70810859928099</v>
      </c>
      <c r="AH31" s="62">
        <v>-287.34080588555099</v>
      </c>
      <c r="AI31" s="62">
        <v>-187.355237370553</v>
      </c>
      <c r="AJ31" s="62">
        <v>-209.657532805069</v>
      </c>
      <c r="AK31" s="63">
        <v>-852.06168466045392</v>
      </c>
      <c r="AL31" s="62">
        <v>-184.822027474431</v>
      </c>
      <c r="AM31" s="62">
        <v>-185.890756621306</v>
      </c>
      <c r="AN31" s="62">
        <v>-177.607625473773</v>
      </c>
      <c r="AO31" s="62">
        <v>-176.00049118230501</v>
      </c>
      <c r="AP31" s="62">
        <v>-177.17922238847601</v>
      </c>
      <c r="AQ31" s="362">
        <v>-177.54264136375104</v>
      </c>
      <c r="AR31" s="62">
        <v>-189.84787761984796</v>
      </c>
      <c r="AS31" s="362">
        <f t="shared" si="3"/>
        <v>-189.84787761984796</v>
      </c>
      <c r="AT31" s="63">
        <v>-728.77473846251996</v>
      </c>
      <c r="AU31" s="63">
        <v>-729.28176678721002</v>
      </c>
      <c r="AV31" s="62">
        <v>-203.596400403719</v>
      </c>
      <c r="AW31" s="62">
        <v>-211.418410358492</v>
      </c>
      <c r="AX31" s="62">
        <v>-203.944380290428</v>
      </c>
      <c r="AY31" s="62">
        <v>-193.75554907879999</v>
      </c>
      <c r="AZ31" s="63">
        <v>-812.71474013143893</v>
      </c>
      <c r="BA31" s="62">
        <v>-207.836030281603</v>
      </c>
      <c r="BB31" s="62">
        <v>-223.97847709726301</v>
      </c>
      <c r="BC31" s="62">
        <v>-210.81783305901999</v>
      </c>
      <c r="BD31" s="62">
        <v>-217.42552689795201</v>
      </c>
      <c r="BE31" s="62">
        <f t="shared" si="4"/>
        <v>-860.05786733583795</v>
      </c>
      <c r="BF31" s="165">
        <f t="shared" si="5"/>
        <v>0.12216412862335879</v>
      </c>
      <c r="BG31" s="165">
        <f t="shared" si="6"/>
        <v>5.8253068225072813E-2</v>
      </c>
      <c r="BH31" s="348"/>
      <c r="BI31" s="224" t="b">
        <f t="shared" si="7"/>
        <v>1</v>
      </c>
    </row>
    <row r="32" spans="1:61">
      <c r="A32" s="32" t="s">
        <v>53</v>
      </c>
      <c r="B32" s="36" t="s">
        <v>54</v>
      </c>
      <c r="C32" s="61">
        <v>1228</v>
      </c>
      <c r="D32" s="61">
        <v>1500</v>
      </c>
      <c r="E32" s="61">
        <v>1751</v>
      </c>
      <c r="F32" s="61">
        <v>1564</v>
      </c>
      <c r="G32" s="61">
        <f>C32+D32+E32+F32</f>
        <v>6043</v>
      </c>
      <c r="H32" s="61">
        <v>818.13483957428798</v>
      </c>
      <c r="I32" s="61">
        <v>1942.0723159537999</v>
      </c>
      <c r="J32" s="61">
        <v>1393.98698380735</v>
      </c>
      <c r="K32" s="61">
        <v>671.19162698064395</v>
      </c>
      <c r="L32" s="61">
        <f>H32+I32+J32+K32</f>
        <v>4825.3857663160825</v>
      </c>
      <c r="M32" s="61">
        <v>1600.1278248352401</v>
      </c>
      <c r="N32" s="61">
        <v>2106.2176113888399</v>
      </c>
      <c r="O32" s="61">
        <v>1907.3123019571999</v>
      </c>
      <c r="P32" s="61">
        <v>922.46423098725995</v>
      </c>
      <c r="Q32" s="61">
        <v>6536.1219691685401</v>
      </c>
      <c r="R32" s="61">
        <v>1428.53323403635</v>
      </c>
      <c r="S32" s="61">
        <v>2076.1311041015201</v>
      </c>
      <c r="T32" s="61">
        <v>1768.8266998281899</v>
      </c>
      <c r="U32" s="61">
        <v>1570.69346305712</v>
      </c>
      <c r="V32" s="61">
        <v>6844.1845010231791</v>
      </c>
      <c r="W32" s="61">
        <v>1350.13801737433</v>
      </c>
      <c r="X32" s="61">
        <v>1812.5622397065999</v>
      </c>
      <c r="Y32" s="61">
        <v>1848.80313070323</v>
      </c>
      <c r="Z32" s="61">
        <v>2186.1343971926999</v>
      </c>
      <c r="AA32" s="61">
        <v>7197.6377849768596</v>
      </c>
      <c r="AB32" s="61">
        <v>907.86819645818105</v>
      </c>
      <c r="AC32" s="61">
        <v>1482.9064748886001</v>
      </c>
      <c r="AD32" s="61">
        <v>1768.6771670672099</v>
      </c>
      <c r="AE32" s="61">
        <v>529.53221221802301</v>
      </c>
      <c r="AF32" s="61">
        <v>4688.9840506320143</v>
      </c>
      <c r="AG32" s="61">
        <v>1753.6381829498901</v>
      </c>
      <c r="AH32" s="61">
        <v>2770.4041721783201</v>
      </c>
      <c r="AI32" s="61">
        <v>2222.3833104881901</v>
      </c>
      <c r="AJ32" s="61">
        <v>2354.2952587023201</v>
      </c>
      <c r="AK32" s="61">
        <v>9100.7209243187208</v>
      </c>
      <c r="AL32" s="61">
        <v>1330.8622897907101</v>
      </c>
      <c r="AM32" s="61">
        <v>1350.1693076162601</v>
      </c>
      <c r="AN32" s="61">
        <v>2769.3288695235901</v>
      </c>
      <c r="AO32" s="61">
        <v>2430.55244136285</v>
      </c>
      <c r="AP32" s="61">
        <v>2003.78840784473</v>
      </c>
      <c r="AQ32" s="364">
        <v>1971.1275896484403</v>
      </c>
      <c r="AR32" s="61">
        <v>2245.6193368274899</v>
      </c>
      <c r="AS32" s="364">
        <f t="shared" si="3"/>
        <v>2245.6193368274899</v>
      </c>
      <c r="AT32" s="61">
        <v>8144.0641191983214</v>
      </c>
      <c r="AU32" s="61">
        <v>7997.4686754550403</v>
      </c>
      <c r="AV32" s="61">
        <v>1668.8919628630999</v>
      </c>
      <c r="AW32" s="61">
        <v>2480.65132419679</v>
      </c>
      <c r="AX32" s="61">
        <v>2384.36525449999</v>
      </c>
      <c r="AY32" s="61">
        <v>1724.0418671166501</v>
      </c>
      <c r="AZ32" s="61">
        <v>8257.9504086765301</v>
      </c>
      <c r="BA32" s="61">
        <v>2383.7215700103602</v>
      </c>
      <c r="BB32" s="61">
        <v>2027.92073828661</v>
      </c>
      <c r="BC32" s="61">
        <v>2079.8248511203001</v>
      </c>
      <c r="BD32" s="61">
        <v>2148.5454866558798</v>
      </c>
      <c r="BE32" s="61">
        <f t="shared" si="4"/>
        <v>8640.0126460731499</v>
      </c>
      <c r="BF32" s="165">
        <f t="shared" si="5"/>
        <v>0.24622581831448498</v>
      </c>
      <c r="BG32" s="165">
        <f t="shared" si="6"/>
        <v>4.6265988349262877E-2</v>
      </c>
      <c r="BH32" s="348"/>
      <c r="BI32" s="224" t="b">
        <f t="shared" si="7"/>
        <v>1</v>
      </c>
    </row>
    <row r="33" spans="1:61" ht="13.5" thickBot="1">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2"/>
      <c r="BA33" s="76"/>
      <c r="BB33" s="76"/>
      <c r="BC33" s="76"/>
      <c r="BD33" s="76"/>
      <c r="BE33" s="76"/>
      <c r="BF33" s="378"/>
      <c r="BG33" s="378"/>
      <c r="BH33" s="348"/>
      <c r="BI33" s="224"/>
    </row>
    <row r="34" spans="1:61">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381"/>
      <c r="BG34" s="381"/>
      <c r="BH34" s="348"/>
      <c r="BI34" s="224"/>
    </row>
    <row r="35" spans="1:61">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379" t="str">
        <f>LEFT($AY:$AY,2)&amp;"/"&amp;LEFT(BC:BC,2)</f>
        <v>/</v>
      </c>
      <c r="BG35" s="379" t="str">
        <f>LEFT($AY:$AY,2)&amp;"/"&amp;LEFT(BD:BD,2)</f>
        <v>/</v>
      </c>
      <c r="BH35" s="348"/>
      <c r="BI35" s="297"/>
    </row>
    <row r="36" spans="1:61"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348"/>
      <c r="BG36" s="348"/>
      <c r="BH36" s="348"/>
      <c r="BI36" s="297"/>
    </row>
    <row r="37" spans="1:61">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596</v>
      </c>
      <c r="AN37" s="1"/>
      <c r="AO37" s="67" t="s">
        <v>596</v>
      </c>
      <c r="AP37" s="1"/>
      <c r="AQ37" s="67" t="s">
        <v>596</v>
      </c>
      <c r="AR37" s="1"/>
      <c r="AS37" s="67" t="s">
        <v>596</v>
      </c>
      <c r="AT37" s="1"/>
      <c r="AU37" s="58" t="s">
        <v>596</v>
      </c>
      <c r="AV37" s="1"/>
      <c r="AW37" s="1"/>
      <c r="AX37" s="1"/>
      <c r="AY37" s="1"/>
      <c r="AZ37" s="1"/>
      <c r="BA37" s="1"/>
      <c r="BB37" s="1"/>
      <c r="BC37" s="1"/>
      <c r="BD37" s="1"/>
      <c r="BE37" s="1"/>
      <c r="BF37" s="165"/>
      <c r="BG37" s="165"/>
      <c r="BH37" s="348"/>
      <c r="BI37" s="224"/>
    </row>
    <row r="38" spans="1:61" ht="25.5">
      <c r="A38" s="22"/>
      <c r="B38" s="37" t="s">
        <v>24</v>
      </c>
      <c r="C38" s="67" t="str">
        <f t="shared" ref="C38:L38" si="8">$16:$16</f>
        <v>Q1-15
Stated</v>
      </c>
      <c r="D38" s="67" t="str">
        <f t="shared" si="8"/>
        <v>Q2-15
Stated</v>
      </c>
      <c r="E38" s="67" t="str">
        <f t="shared" si="8"/>
        <v>Q3-15
Stated</v>
      </c>
      <c r="F38" s="67" t="str">
        <f t="shared" si="8"/>
        <v>Q4-15
Stated</v>
      </c>
      <c r="G38" s="67" t="str">
        <f t="shared" si="8"/>
        <v>15
Stated</v>
      </c>
      <c r="H38" s="67" t="str">
        <f t="shared" si="8"/>
        <v>Q1-16
Stated</v>
      </c>
      <c r="I38" s="67" t="str">
        <f t="shared" si="8"/>
        <v>Q2-16
Stated</v>
      </c>
      <c r="J38" s="67" t="str">
        <f t="shared" si="8"/>
        <v>Q3-16
Stated</v>
      </c>
      <c r="K38" s="67" t="str">
        <f t="shared" si="8"/>
        <v>Q4-16
Stated</v>
      </c>
      <c r="L38" s="67" t="str">
        <f t="shared" si="8"/>
        <v>16
Stated</v>
      </c>
      <c r="M38" s="67" t="s">
        <v>488</v>
      </c>
      <c r="N38" s="67" t="s">
        <v>489</v>
      </c>
      <c r="O38" s="67" t="s">
        <v>490</v>
      </c>
      <c r="P38" s="67" t="s">
        <v>491</v>
      </c>
      <c r="Q38" s="67" t="s">
        <v>492</v>
      </c>
      <c r="R38" s="67" t="s">
        <v>493</v>
      </c>
      <c r="S38" s="67" t="s">
        <v>494</v>
      </c>
      <c r="T38" s="67" t="s">
        <v>495</v>
      </c>
      <c r="U38" s="67" t="s">
        <v>496</v>
      </c>
      <c r="V38" s="67" t="s">
        <v>497</v>
      </c>
      <c r="W38" s="67" t="s">
        <v>498</v>
      </c>
      <c r="X38" s="67" t="s">
        <v>499</v>
      </c>
      <c r="Y38" s="67" t="s">
        <v>500</v>
      </c>
      <c r="Z38" s="67" t="s">
        <v>501</v>
      </c>
      <c r="AA38" s="67" t="s">
        <v>502</v>
      </c>
      <c r="AB38" s="67" t="s">
        <v>503</v>
      </c>
      <c r="AC38" s="67" t="s">
        <v>504</v>
      </c>
      <c r="AD38" s="67" t="s">
        <v>505</v>
      </c>
      <c r="AE38" s="67" t="s">
        <v>506</v>
      </c>
      <c r="AF38" s="67" t="s">
        <v>507</v>
      </c>
      <c r="AG38" s="67" t="s">
        <v>508</v>
      </c>
      <c r="AH38" s="67" t="s">
        <v>509</v>
      </c>
      <c r="AI38" s="67" t="s">
        <v>510</v>
      </c>
      <c r="AJ38" s="67" t="s">
        <v>511</v>
      </c>
      <c r="AK38" s="67" t="s">
        <v>512</v>
      </c>
      <c r="AL38" s="67" t="s">
        <v>513</v>
      </c>
      <c r="AM38" s="67" t="str">
        <f>$16:$16</f>
        <v>Q1-22
Stated</v>
      </c>
      <c r="AN38" s="67" t="s">
        <v>570</v>
      </c>
      <c r="AO38" s="67" t="str">
        <f>$16:$16</f>
        <v>Q2-22
Stated</v>
      </c>
      <c r="AP38" s="67" t="s">
        <v>574</v>
      </c>
      <c r="AQ38" s="67" t="str">
        <f>$16:$16</f>
        <v>Q3-22
Stated</v>
      </c>
      <c r="AR38" s="67" t="str">
        <f>$16:$16</f>
        <v>Q4-22
Stated</v>
      </c>
      <c r="AS38" s="67" t="str">
        <f>$16:$16</f>
        <v>Q4-22
Stated</v>
      </c>
      <c r="AT38" s="67" t="s">
        <v>600</v>
      </c>
      <c r="AU38" s="67" t="s">
        <v>610</v>
      </c>
      <c r="AV38" s="67" t="s">
        <v>605</v>
      </c>
      <c r="AW38" s="67" t="s">
        <v>614</v>
      </c>
      <c r="AX38" s="67" t="s">
        <v>620</v>
      </c>
      <c r="AY38" s="67" t="s">
        <v>627</v>
      </c>
      <c r="AZ38" s="383" t="s">
        <v>628</v>
      </c>
      <c r="BA38" s="67" t="s">
        <v>647</v>
      </c>
      <c r="BB38" s="67" t="s">
        <v>644</v>
      </c>
      <c r="BC38" s="67" t="s">
        <v>654</v>
      </c>
      <c r="BD38" s="67" t="str">
        <f>$16:$16</f>
        <v>Q4-24
Stated</v>
      </c>
      <c r="BE38" s="67" t="str">
        <f>$16:$16</f>
        <v>FY-2024
Stated</v>
      </c>
      <c r="BF38" s="165"/>
      <c r="BG38" s="165"/>
      <c r="BH38" s="348"/>
      <c r="BI38" s="224"/>
    </row>
    <row r="39" spans="1:61">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65"/>
      <c r="BG39" s="165"/>
      <c r="BH39" s="348"/>
      <c r="BI39" s="224"/>
    </row>
    <row r="40" spans="1:61">
      <c r="A40" s="38" t="s">
        <v>56</v>
      </c>
      <c r="B40" s="39" t="s">
        <v>26</v>
      </c>
      <c r="C40" s="68">
        <v>3636</v>
      </c>
      <c r="D40" s="68">
        <v>3610</v>
      </c>
      <c r="E40" s="68">
        <v>3548</v>
      </c>
      <c r="F40" s="68">
        <v>3699</v>
      </c>
      <c r="G40" s="69">
        <f t="shared" ref="G40:G55" si="9">C40+D40+E40+F40</f>
        <v>14493</v>
      </c>
      <c r="H40" s="68">
        <v>3562.7809999999999</v>
      </c>
      <c r="I40" s="68">
        <v>3519.6570000000002</v>
      </c>
      <c r="J40" s="68">
        <v>3273.087</v>
      </c>
      <c r="K40" s="68">
        <v>3271.279</v>
      </c>
      <c r="L40" s="69">
        <f t="shared" ref="L40:L55" si="10">H40+I40+J40+K40</f>
        <v>13626.804</v>
      </c>
      <c r="M40" s="68">
        <v>3529.0749999999998</v>
      </c>
      <c r="N40" s="68">
        <v>3117.442</v>
      </c>
      <c r="O40" s="68">
        <v>3289.2910000000002</v>
      </c>
      <c r="P40" s="68">
        <v>3341.0839999999998</v>
      </c>
      <c r="Q40" s="69">
        <v>13276.892</v>
      </c>
      <c r="R40" s="68">
        <v>3357.9969999999998</v>
      </c>
      <c r="S40" s="68">
        <v>3226.86</v>
      </c>
      <c r="T40" s="68">
        <v>3220.1550000000002</v>
      </c>
      <c r="U40" s="68">
        <v>3235.0909999999999</v>
      </c>
      <c r="V40" s="69">
        <v>13040.103000000001</v>
      </c>
      <c r="W40" s="68">
        <v>3411.36</v>
      </c>
      <c r="X40" s="68">
        <v>3257.2130000000002</v>
      </c>
      <c r="Y40" s="68">
        <v>3172.33</v>
      </c>
      <c r="Z40" s="68">
        <v>3276.45</v>
      </c>
      <c r="AA40" s="69">
        <v>13117.352999999999</v>
      </c>
      <c r="AB40" s="68">
        <v>3159.9650000000001</v>
      </c>
      <c r="AC40" s="68">
        <v>3163.0059999999999</v>
      </c>
      <c r="AD40" s="68">
        <v>3307.5819999999999</v>
      </c>
      <c r="AE40" s="68">
        <v>3425.1219999999998</v>
      </c>
      <c r="AF40" s="69">
        <v>13055.674999999999</v>
      </c>
      <c r="AG40" s="68">
        <v>3536.23</v>
      </c>
      <c r="AH40" s="68">
        <v>3471.5929999999998</v>
      </c>
      <c r="AI40" s="68">
        <v>3408.127</v>
      </c>
      <c r="AJ40" s="68">
        <v>3680.19</v>
      </c>
      <c r="AK40" s="69">
        <v>14096.140000000001</v>
      </c>
      <c r="AL40" s="68">
        <v>3686.4940000000001</v>
      </c>
      <c r="AM40" s="68">
        <v>3686.4940000000001</v>
      </c>
      <c r="AN40" s="68">
        <v>3744.8020000000001</v>
      </c>
      <c r="AO40" s="68">
        <v>3738.2260000000001</v>
      </c>
      <c r="AP40" s="68">
        <v>3328.2739999999999</v>
      </c>
      <c r="AQ40" s="365">
        <v>3334.8499999999995</v>
      </c>
      <c r="AR40" s="68">
        <v>3396.4760000000006</v>
      </c>
      <c r="AS40" s="365">
        <f>AU40-AM40-AO40-AQ40</f>
        <v>3396.4759999999997</v>
      </c>
      <c r="AT40" s="69">
        <v>14187.753000000001</v>
      </c>
      <c r="AU40" s="69">
        <v>14156.046</v>
      </c>
      <c r="AV40" s="68">
        <v>3333.4180000000001</v>
      </c>
      <c r="AW40" s="68">
        <v>3352.8780000000002</v>
      </c>
      <c r="AX40" s="68">
        <v>3345.212</v>
      </c>
      <c r="AY40" s="68">
        <v>3227.3939999999998</v>
      </c>
      <c r="AZ40" s="69">
        <v>13258.902</v>
      </c>
      <c r="BA40" s="68">
        <v>3313.605</v>
      </c>
      <c r="BB40" s="68">
        <v>3254.683</v>
      </c>
      <c r="BC40" s="68">
        <v>3265.7930000000001</v>
      </c>
      <c r="BD40" s="68">
        <v>3276.2069999999999</v>
      </c>
      <c r="BE40" s="68">
        <f>BA40+BB40+BC40+BD40</f>
        <v>13110.288</v>
      </c>
      <c r="BF40" s="165">
        <f t="shared" ref="BF40:BF55" si="11">IF(ISERROR($BD40/AY40),"ns",IF($BD40/AY40&gt;200%,"x"&amp;(ROUND($BD40/AY40,1)),IF($BD40/AY40&lt;0,"ns",$BD40/AY40-1)))</f>
        <v>1.5124586585957722E-2</v>
      </c>
      <c r="BG40" s="165">
        <f t="shared" ref="BG40:BG55" si="12">IF(ISERROR($BE40/AZ40),"ns",IF($BE40/AZ40&gt;200%,"x"&amp;(ROUND($BE40/AZ40,1)),IF($BE40/AZ40&lt;0,"ns",$BE40/AZ40-1)))</f>
        <v>-1.1208620442326178E-2</v>
      </c>
      <c r="BH40" s="348"/>
      <c r="BI40" s="224" t="b">
        <f>ROUND(BE40,1)=ROUND((BA40+BB40+BC40+BD40),1)</f>
        <v>1</v>
      </c>
    </row>
    <row r="41" spans="1:61">
      <c r="A41" s="40" t="s">
        <v>57</v>
      </c>
      <c r="B41" s="41" t="s">
        <v>58</v>
      </c>
      <c r="C41" s="70">
        <v>-139</v>
      </c>
      <c r="D41" s="70">
        <v>-42</v>
      </c>
      <c r="E41" s="70">
        <v>12</v>
      </c>
      <c r="F41" s="70">
        <v>170</v>
      </c>
      <c r="G41" s="71">
        <f>C41+D41+E41+F41</f>
        <v>1</v>
      </c>
      <c r="H41" s="70">
        <v>0</v>
      </c>
      <c r="I41" s="70">
        <v>-8</v>
      </c>
      <c r="J41" s="70">
        <v>-1</v>
      </c>
      <c r="K41" s="70">
        <v>-194</v>
      </c>
      <c r="L41" s="71">
        <f>H41+I41+J41+K41</f>
        <v>-203</v>
      </c>
      <c r="M41" s="70">
        <v>0</v>
      </c>
      <c r="N41" s="70">
        <v>125</v>
      </c>
      <c r="O41" s="70">
        <v>79.765000000000001</v>
      </c>
      <c r="P41" s="70">
        <v>14.959</v>
      </c>
      <c r="Q41" s="71">
        <v>219.72399999999999</v>
      </c>
      <c r="R41" s="70">
        <v>0</v>
      </c>
      <c r="S41" s="70">
        <v>0</v>
      </c>
      <c r="T41" s="70">
        <v>-21.65</v>
      </c>
      <c r="U41" s="70">
        <v>6.8199999999999399</v>
      </c>
      <c r="V41" s="71">
        <v>-14.830000000000059</v>
      </c>
      <c r="W41" s="70">
        <v>-78.347999999999999</v>
      </c>
      <c r="X41" s="70">
        <v>-19.292999999999999</v>
      </c>
      <c r="Y41" s="70">
        <v>-72.149000000000001</v>
      </c>
      <c r="Z41" s="70">
        <v>-136.798</v>
      </c>
      <c r="AA41" s="71">
        <v>-306.58799999999997</v>
      </c>
      <c r="AB41" s="70">
        <v>-74.599999999999994</v>
      </c>
      <c r="AC41" s="70">
        <v>-58.3</v>
      </c>
      <c r="AD41" s="70">
        <v>0</v>
      </c>
      <c r="AE41" s="70">
        <v>52.2</v>
      </c>
      <c r="AF41" s="71">
        <v>-80.699999999999974</v>
      </c>
      <c r="AG41" s="70">
        <v>-194</v>
      </c>
      <c r="AH41" s="70">
        <v>18.7</v>
      </c>
      <c r="AI41" s="70">
        <v>0</v>
      </c>
      <c r="AJ41" s="70">
        <v>84.5</v>
      </c>
      <c r="AK41" s="71">
        <v>-90.800000000000011</v>
      </c>
      <c r="AL41" s="70">
        <v>69.7</v>
      </c>
      <c r="AM41" s="70">
        <v>69.7</v>
      </c>
      <c r="AN41" s="70">
        <v>342.2</v>
      </c>
      <c r="AO41" s="70">
        <v>342.2</v>
      </c>
      <c r="AP41" s="70">
        <v>0</v>
      </c>
      <c r="AQ41" s="366">
        <v>0</v>
      </c>
      <c r="AR41" s="70">
        <v>0</v>
      </c>
      <c r="AS41" s="366">
        <f t="shared" ref="AS41:AS56" si="13">AU41-AM41-AO41-AQ41</f>
        <v>-69.699999999999989</v>
      </c>
      <c r="AT41" s="71">
        <v>411.9</v>
      </c>
      <c r="AU41" s="71">
        <v>342.2</v>
      </c>
      <c r="AV41" s="70">
        <v>0</v>
      </c>
      <c r="AW41" s="70">
        <v>0</v>
      </c>
      <c r="AX41" s="70">
        <v>118.3</v>
      </c>
      <c r="AY41" s="70">
        <v>73.555000000000007</v>
      </c>
      <c r="AZ41" s="71">
        <v>191.85500000000002</v>
      </c>
      <c r="BA41" s="70">
        <v>41</v>
      </c>
      <c r="BB41" s="70">
        <v>22.407</v>
      </c>
      <c r="BC41" s="70">
        <v>0</v>
      </c>
      <c r="BD41" s="70">
        <v>0</v>
      </c>
      <c r="BE41" s="70">
        <f t="shared" ref="BE41:BE56" si="14">BA41+BB41+BC41+BD41</f>
        <v>63.406999999999996</v>
      </c>
      <c r="BF41" s="165">
        <f t="shared" si="11"/>
        <v>-1</v>
      </c>
      <c r="BG41" s="165">
        <f t="shared" si="12"/>
        <v>-0.66950561622058324</v>
      </c>
      <c r="BH41" s="348"/>
      <c r="BI41" s="224" t="b">
        <f t="shared" ref="BI41:BI56" si="15">ROUND(BE41,1)=ROUND((BA41+BB41+BC41+BD41),1)</f>
        <v>1</v>
      </c>
    </row>
    <row r="42" spans="1:61">
      <c r="A42" s="42" t="s">
        <v>59</v>
      </c>
      <c r="B42" s="29" t="s">
        <v>28</v>
      </c>
      <c r="C42" s="72">
        <v>-2144</v>
      </c>
      <c r="D42" s="72">
        <v>-1985</v>
      </c>
      <c r="E42" s="72">
        <v>-1961</v>
      </c>
      <c r="F42" s="72">
        <v>-2027</v>
      </c>
      <c r="G42" s="73">
        <f t="shared" si="9"/>
        <v>-8117</v>
      </c>
      <c r="H42" s="62">
        <v>-2183.3220000000001</v>
      </c>
      <c r="I42" s="62">
        <v>-2089.1060000000002</v>
      </c>
      <c r="J42" s="62">
        <v>-1980.2750000000001</v>
      </c>
      <c r="K42" s="62">
        <v>-2159.7530000000002</v>
      </c>
      <c r="L42" s="73">
        <f t="shared" si="10"/>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-2357.2719999999999</v>
      </c>
      <c r="AC42" s="62">
        <v>-2051.4160000000002</v>
      </c>
      <c r="AD42" s="62">
        <v>-2115.3290000000002</v>
      </c>
      <c r="AE42" s="62">
        <v>-2310.7020000000002</v>
      </c>
      <c r="AF42" s="73">
        <v>-8834.719000000001</v>
      </c>
      <c r="AG42" s="62">
        <v>-2353.3760000000002</v>
      </c>
      <c r="AH42" s="62">
        <v>-2236.31</v>
      </c>
      <c r="AI42" s="62">
        <v>-2146.364</v>
      </c>
      <c r="AJ42" s="62">
        <v>-2337.471</v>
      </c>
      <c r="AK42" s="73">
        <v>-9073.5209999999988</v>
      </c>
      <c r="AL42" s="62">
        <v>-2484.2649999999999</v>
      </c>
      <c r="AM42" s="62">
        <v>-2484.2649999999999</v>
      </c>
      <c r="AN42" s="62">
        <v>-2356.5149999999999</v>
      </c>
      <c r="AO42" s="62">
        <v>-2356.4649999999997</v>
      </c>
      <c r="AP42" s="62">
        <v>-2225.4670000000001</v>
      </c>
      <c r="AQ42" s="362">
        <v>-2225.5170000000007</v>
      </c>
      <c r="AR42" s="62">
        <v>-2530.1930000000002</v>
      </c>
      <c r="AS42" s="362">
        <f t="shared" si="13"/>
        <v>-2530.1930000000002</v>
      </c>
      <c r="AT42" s="73">
        <v>-9596.6610000000001</v>
      </c>
      <c r="AU42" s="73">
        <v>-9596.44</v>
      </c>
      <c r="AV42" s="62">
        <v>-2554.3870000000002</v>
      </c>
      <c r="AW42" s="62">
        <v>-2445.9340000000002</v>
      </c>
      <c r="AX42" s="62">
        <v>-2327.576</v>
      </c>
      <c r="AY42" s="62">
        <v>-2484.9769999999999</v>
      </c>
      <c r="AZ42" s="63">
        <v>-9812.8739999999998</v>
      </c>
      <c r="BA42" s="62">
        <v>-2483.873</v>
      </c>
      <c r="BB42" s="62">
        <v>-2560.4879999999998</v>
      </c>
      <c r="BC42" s="62">
        <v>-2408.585</v>
      </c>
      <c r="BD42" s="62">
        <v>-2502.8009999999999</v>
      </c>
      <c r="BE42" s="62">
        <f t="shared" si="14"/>
        <v>-9955.7469999999994</v>
      </c>
      <c r="BF42" s="165">
        <f t="shared" si="11"/>
        <v>7.1727022020726672E-3</v>
      </c>
      <c r="BG42" s="165">
        <f t="shared" si="12"/>
        <v>1.4559750792683124E-2</v>
      </c>
      <c r="BH42" s="348"/>
      <c r="BI42" s="224" t="b">
        <f t="shared" si="15"/>
        <v>1</v>
      </c>
    </row>
    <row r="43" spans="1:61">
      <c r="A43" s="30" t="s">
        <v>60</v>
      </c>
      <c r="B43" s="31" t="s">
        <v>30</v>
      </c>
      <c r="C43" s="64"/>
      <c r="D43" s="64"/>
      <c r="E43" s="64"/>
      <c r="F43" s="64"/>
      <c r="G43" s="65">
        <f>SUM(C43:F43)</f>
        <v>0</v>
      </c>
      <c r="H43" s="64">
        <v>-37.46</v>
      </c>
      <c r="I43" s="64">
        <v>-0.42000000000000171</v>
      </c>
      <c r="J43" s="64">
        <v>0</v>
      </c>
      <c r="K43" s="64">
        <v>0</v>
      </c>
      <c r="L43" s="65">
        <f>SUM(H43:K43)</f>
        <v>-37.880000000000003</v>
      </c>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-86.573999999999998</v>
      </c>
      <c r="AH43" s="64">
        <v>-0.51600000000000534</v>
      </c>
      <c r="AI43" s="64">
        <v>0</v>
      </c>
      <c r="AJ43" s="64">
        <v>0</v>
      </c>
      <c r="AK43" s="65">
        <v>-87.09</v>
      </c>
      <c r="AL43" s="64">
        <v>-158.17382093873101</v>
      </c>
      <c r="AM43" s="64">
        <v>-158.17382093873101</v>
      </c>
      <c r="AN43" s="64">
        <v>2.5747087209850008</v>
      </c>
      <c r="AO43" s="64">
        <v>2.5747087209850008</v>
      </c>
      <c r="AP43" s="64">
        <v>0</v>
      </c>
      <c r="AQ43" s="363">
        <v>0</v>
      </c>
      <c r="AR43" s="64">
        <v>0</v>
      </c>
      <c r="AS43" s="363">
        <f t="shared" si="13"/>
        <v>0</v>
      </c>
      <c r="AT43" s="65">
        <v>-155.59911221774601</v>
      </c>
      <c r="AU43" s="65">
        <v>-155.59911221774601</v>
      </c>
      <c r="AV43" s="64">
        <v>-113.25</v>
      </c>
      <c r="AW43" s="64">
        <v>2.3659999999999997</v>
      </c>
      <c r="AX43" s="64">
        <v>0</v>
      </c>
      <c r="AY43" s="64">
        <v>0</v>
      </c>
      <c r="AZ43" s="65">
        <v>-110.884</v>
      </c>
      <c r="BA43" s="64">
        <v>0</v>
      </c>
      <c r="BB43" s="64">
        <v>0</v>
      </c>
      <c r="BC43" s="64">
        <v>0</v>
      </c>
      <c r="BD43" s="64">
        <v>0</v>
      </c>
      <c r="BE43" s="64">
        <f t="shared" si="14"/>
        <v>0</v>
      </c>
      <c r="BF43" s="165" t="str">
        <f t="shared" si="11"/>
        <v>ns</v>
      </c>
      <c r="BG43" s="165">
        <f t="shared" si="12"/>
        <v>-1</v>
      </c>
      <c r="BH43" s="348"/>
      <c r="BI43" s="224" t="b">
        <f t="shared" si="15"/>
        <v>1</v>
      </c>
    </row>
    <row r="44" spans="1:61">
      <c r="A44" s="43" t="s">
        <v>61</v>
      </c>
      <c r="B44" s="28" t="s">
        <v>32</v>
      </c>
      <c r="C44" s="74">
        <v>1492</v>
      </c>
      <c r="D44" s="74">
        <v>1625</v>
      </c>
      <c r="E44" s="74">
        <v>1587</v>
      </c>
      <c r="F44" s="74">
        <v>1672</v>
      </c>
      <c r="G44" s="75">
        <f t="shared" si="9"/>
        <v>6376</v>
      </c>
      <c r="H44" s="60">
        <v>1416.9190000000001</v>
      </c>
      <c r="I44" s="60">
        <v>1430.971</v>
      </c>
      <c r="J44" s="60">
        <v>1292.8119999999999</v>
      </c>
      <c r="K44" s="60">
        <v>1111.5260000000001</v>
      </c>
      <c r="L44" s="75">
        <f t="shared" si="10"/>
        <v>5252.2280000000001</v>
      </c>
      <c r="M44" s="60">
        <v>1309.9939999999999</v>
      </c>
      <c r="N44" s="60">
        <v>994.13699999999994</v>
      </c>
      <c r="O44" s="60">
        <v>1254.221</v>
      </c>
      <c r="P44" s="60">
        <v>1188.0909999999999</v>
      </c>
      <c r="Q44" s="75">
        <v>4746.4429999999993</v>
      </c>
      <c r="R44" s="60">
        <v>1090.4190000000001</v>
      </c>
      <c r="S44" s="60">
        <v>1062.8530000000001</v>
      </c>
      <c r="T44" s="60">
        <v>1143.5840000000001</v>
      </c>
      <c r="U44" s="60">
        <v>999.52200000000005</v>
      </c>
      <c r="V44" s="75">
        <v>4296.3779999999997</v>
      </c>
      <c r="W44" s="60">
        <v>1129.1659999999999</v>
      </c>
      <c r="X44" s="60">
        <v>1037.8630000000001</v>
      </c>
      <c r="Y44" s="60">
        <v>1028.066</v>
      </c>
      <c r="Z44" s="60">
        <v>1000.458</v>
      </c>
      <c r="AA44" s="75">
        <v>4195.5529999999999</v>
      </c>
      <c r="AB44" s="60">
        <v>802.69299999999998</v>
      </c>
      <c r="AC44" s="60">
        <v>1111.5899999999999</v>
      </c>
      <c r="AD44" s="60">
        <v>1192.2529999999999</v>
      </c>
      <c r="AE44" s="60">
        <v>1114.42</v>
      </c>
      <c r="AF44" s="75">
        <v>4220.9560000000001</v>
      </c>
      <c r="AG44" s="60">
        <v>1182.854</v>
      </c>
      <c r="AH44" s="60">
        <v>1235.2829999999999</v>
      </c>
      <c r="AI44" s="60">
        <v>1261.7629999999999</v>
      </c>
      <c r="AJ44" s="60">
        <v>1342.7190000000001</v>
      </c>
      <c r="AK44" s="75">
        <v>5022.6189999999997</v>
      </c>
      <c r="AL44" s="60">
        <v>1202.229</v>
      </c>
      <c r="AM44" s="60">
        <v>1202.229</v>
      </c>
      <c r="AN44" s="60">
        <v>1388.287</v>
      </c>
      <c r="AO44" s="60">
        <v>1381.7609999999997</v>
      </c>
      <c r="AP44" s="60">
        <v>1102.807</v>
      </c>
      <c r="AQ44" s="364">
        <v>1109.3330000000001</v>
      </c>
      <c r="AR44" s="60">
        <v>866.2829999999999</v>
      </c>
      <c r="AS44" s="364">
        <f t="shared" si="13"/>
        <v>866.28299999999967</v>
      </c>
      <c r="AT44" s="75">
        <v>4591.0920000000006</v>
      </c>
      <c r="AU44" s="75">
        <v>4559.6059999999998</v>
      </c>
      <c r="AV44" s="60">
        <v>779.03099999999995</v>
      </c>
      <c r="AW44" s="60">
        <v>906.94399999999996</v>
      </c>
      <c r="AX44" s="60">
        <v>1017.636</v>
      </c>
      <c r="AY44" s="60">
        <v>742.41700000000003</v>
      </c>
      <c r="AZ44" s="75">
        <v>3446.0279999999998</v>
      </c>
      <c r="BA44" s="60">
        <v>829.73199999999997</v>
      </c>
      <c r="BB44" s="60">
        <v>694.19500000000005</v>
      </c>
      <c r="BC44" s="60">
        <v>857.20799999999997</v>
      </c>
      <c r="BD44" s="60">
        <v>773.40599999999995</v>
      </c>
      <c r="BE44" s="60">
        <f t="shared" si="14"/>
        <v>3154.5410000000002</v>
      </c>
      <c r="BF44" s="165">
        <f t="shared" si="11"/>
        <v>4.1740692899004062E-2</v>
      </c>
      <c r="BG44" s="165">
        <f t="shared" si="12"/>
        <v>-8.4586370162981761E-2</v>
      </c>
      <c r="BH44" s="348"/>
      <c r="BI44" s="224" t="b">
        <f t="shared" si="15"/>
        <v>1</v>
      </c>
    </row>
    <row r="45" spans="1:61">
      <c r="A45" s="42" t="s">
        <v>62</v>
      </c>
      <c r="B45" s="29" t="s">
        <v>34</v>
      </c>
      <c r="C45" s="72">
        <v>-200</v>
      </c>
      <c r="D45" s="72">
        <v>-364</v>
      </c>
      <c r="E45" s="72">
        <v>60</v>
      </c>
      <c r="F45" s="72">
        <v>-225</v>
      </c>
      <c r="G45" s="73">
        <f t="shared" si="9"/>
        <v>-729</v>
      </c>
      <c r="H45" s="62">
        <v>-147.72800000000001</v>
      </c>
      <c r="I45" s="62">
        <v>-260.113</v>
      </c>
      <c r="J45" s="62">
        <v>-150.858</v>
      </c>
      <c r="K45" s="62">
        <v>-60.65</v>
      </c>
      <c r="L45" s="73">
        <f t="shared" si="10"/>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-362.99900000000002</v>
      </c>
      <c r="AD45" s="62">
        <v>5.516</v>
      </c>
      <c r="AE45" s="62">
        <v>-377.54300000000001</v>
      </c>
      <c r="AF45" s="73">
        <v>-1042.0219999999999</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2">
        <v>-273.11500000000001</v>
      </c>
      <c r="AR45" s="62">
        <v>-306.80799999999999</v>
      </c>
      <c r="AS45" s="362">
        <f t="shared" si="13"/>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s="62">
        <v>-263.08100000000002</v>
      </c>
      <c r="BE45" s="62">
        <f t="shared" si="14"/>
        <v>-1318.654</v>
      </c>
      <c r="BF45" s="165">
        <f t="shared" si="11"/>
        <v>-0.18023893507497091</v>
      </c>
      <c r="BG45" s="165">
        <f t="shared" si="12"/>
        <v>0.14454868732949877</v>
      </c>
      <c r="BH45" s="348"/>
      <c r="BI45" s="224" t="b">
        <f t="shared" si="15"/>
        <v>1</v>
      </c>
    </row>
    <row r="46" spans="1:61">
      <c r="A46" s="30" t="s">
        <v>63</v>
      </c>
      <c r="B46" s="31" t="s">
        <v>36</v>
      </c>
      <c r="C46" s="64"/>
      <c r="D46" s="64"/>
      <c r="E46" s="64"/>
      <c r="F46" s="64"/>
      <c r="G46" s="65"/>
      <c r="H46" s="64">
        <v>0</v>
      </c>
      <c r="I46" s="64">
        <v>0</v>
      </c>
      <c r="J46" s="64">
        <v>0</v>
      </c>
      <c r="K46" s="64">
        <v>0</v>
      </c>
      <c r="L46" s="65"/>
      <c r="M46" s="64">
        <v>0</v>
      </c>
      <c r="N46" s="64">
        <v>0</v>
      </c>
      <c r="O46" s="64">
        <v>0</v>
      </c>
      <c r="P46" s="64">
        <v>0</v>
      </c>
      <c r="Q46" s="65"/>
      <c r="R46" s="64">
        <v>0</v>
      </c>
      <c r="S46" s="64">
        <v>0</v>
      </c>
      <c r="T46" s="64">
        <v>0</v>
      </c>
      <c r="U46" s="64">
        <v>0</v>
      </c>
      <c r="V46" s="65"/>
      <c r="W46" s="64">
        <v>0</v>
      </c>
      <c r="X46" s="64">
        <v>0</v>
      </c>
      <c r="Y46" s="64">
        <v>0</v>
      </c>
      <c r="Z46" s="64">
        <v>0</v>
      </c>
      <c r="AA46" s="65"/>
      <c r="AB46" s="64">
        <v>0</v>
      </c>
      <c r="AC46" s="64">
        <v>0</v>
      </c>
      <c r="AD46" s="64">
        <v>0</v>
      </c>
      <c r="AE46" s="64">
        <v>0</v>
      </c>
      <c r="AF46" s="65"/>
      <c r="AG46" s="64">
        <v>0</v>
      </c>
      <c r="AH46" s="64">
        <v>0</v>
      </c>
      <c r="AI46" s="64">
        <v>0</v>
      </c>
      <c r="AJ46" s="64">
        <v>0</v>
      </c>
      <c r="AK46" s="65"/>
      <c r="AL46" s="64">
        <v>0</v>
      </c>
      <c r="AM46" s="64">
        <v>0</v>
      </c>
      <c r="AN46" s="64">
        <v>0</v>
      </c>
      <c r="AO46" s="64">
        <v>0</v>
      </c>
      <c r="AP46" s="64">
        <v>0</v>
      </c>
      <c r="AQ46" s="363">
        <v>0</v>
      </c>
      <c r="AR46" s="64">
        <v>0</v>
      </c>
      <c r="AS46" s="363">
        <f t="shared" si="13"/>
        <v>0</v>
      </c>
      <c r="AT46" s="65">
        <v>0</v>
      </c>
      <c r="AU46" s="65">
        <v>0</v>
      </c>
      <c r="AV46" s="64">
        <v>0</v>
      </c>
      <c r="AW46" s="64">
        <v>0</v>
      </c>
      <c r="AX46" s="64">
        <v>0</v>
      </c>
      <c r="AY46" s="64">
        <v>0</v>
      </c>
      <c r="AZ46" s="65"/>
      <c r="BA46" s="64">
        <v>0</v>
      </c>
      <c r="BB46" s="64">
        <v>0</v>
      </c>
      <c r="BC46" s="64">
        <v>0</v>
      </c>
      <c r="BD46" s="64">
        <v>0</v>
      </c>
      <c r="BE46" s="64">
        <f t="shared" si="14"/>
        <v>0</v>
      </c>
      <c r="BF46" s="165" t="str">
        <f t="shared" si="11"/>
        <v>ns</v>
      </c>
      <c r="BG46" s="165" t="str">
        <f t="shared" si="12"/>
        <v>ns</v>
      </c>
      <c r="BH46" s="348"/>
      <c r="BI46" s="224" t="b">
        <f t="shared" si="15"/>
        <v>1</v>
      </c>
    </row>
    <row r="47" spans="1:61">
      <c r="A47" s="42" t="s">
        <v>64</v>
      </c>
      <c r="B47" s="29" t="s">
        <v>38</v>
      </c>
      <c r="C47" s="72">
        <v>0</v>
      </c>
      <c r="D47" s="72">
        <v>0</v>
      </c>
      <c r="E47" s="72">
        <v>-1</v>
      </c>
      <c r="F47" s="72">
        <v>24</v>
      </c>
      <c r="G47" s="73">
        <f t="shared" si="9"/>
        <v>23</v>
      </c>
      <c r="H47" s="62">
        <v>2.9028231638598498</v>
      </c>
      <c r="I47" s="62">
        <v>2.4942332423339302</v>
      </c>
      <c r="J47" s="62">
        <v>-0.66606092652849702</v>
      </c>
      <c r="K47" s="62">
        <v>0.85146102435866899</v>
      </c>
      <c r="L47" s="73">
        <f t="shared" si="10"/>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2">
        <v>3.2519688134700075E-2</v>
      </c>
      <c r="AR47" s="62">
        <v>0.18467766718076017</v>
      </c>
      <c r="AS47" s="362">
        <f t="shared" si="13"/>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s="62">
        <v>0.96492099774384898</v>
      </c>
      <c r="BE47" s="62">
        <f t="shared" si="14"/>
        <v>7.7283506819429961</v>
      </c>
      <c r="BF47" s="165" t="str">
        <f t="shared" si="11"/>
        <v>ns</v>
      </c>
      <c r="BG47" s="165">
        <f t="shared" si="12"/>
        <v>-9.4300789911599292E-2</v>
      </c>
      <c r="BH47" s="348"/>
      <c r="BI47" s="224" t="b">
        <f t="shared" si="15"/>
        <v>1</v>
      </c>
    </row>
    <row r="48" spans="1:61">
      <c r="A48" s="44" t="s">
        <v>65</v>
      </c>
      <c r="B48" s="29" t="s">
        <v>40</v>
      </c>
      <c r="C48" s="72">
        <v>-2</v>
      </c>
      <c r="D48" s="72">
        <v>0</v>
      </c>
      <c r="E48" s="72">
        <v>1</v>
      </c>
      <c r="F48" s="72">
        <v>-7</v>
      </c>
      <c r="G48" s="73">
        <f t="shared" si="9"/>
        <v>-8</v>
      </c>
      <c r="H48" s="62">
        <v>24.760999999999999</v>
      </c>
      <c r="I48" s="62">
        <v>0.38600000000000001</v>
      </c>
      <c r="J48" s="62">
        <v>2.42</v>
      </c>
      <c r="K48" s="62">
        <v>-0.35399999999999998</v>
      </c>
      <c r="L48" s="73">
        <f t="shared" si="10"/>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2">
        <v>0.98999999999999844</v>
      </c>
      <c r="AR48" s="62">
        <v>-1.2259999999999991</v>
      </c>
      <c r="AS48" s="362">
        <f t="shared" si="13"/>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s="62">
        <v>-1.863</v>
      </c>
      <c r="BE48" s="62">
        <f t="shared" si="14"/>
        <v>1.2389999999999994</v>
      </c>
      <c r="BF48" s="165" t="str">
        <f t="shared" si="11"/>
        <v>x2.2</v>
      </c>
      <c r="BG48" s="165">
        <f t="shared" si="12"/>
        <v>-0.75739181515566878</v>
      </c>
      <c r="BH48" s="348"/>
      <c r="BI48" s="224" t="b">
        <f t="shared" si="15"/>
        <v>1</v>
      </c>
    </row>
    <row r="49" spans="1:61">
      <c r="A49" s="44" t="s">
        <v>66</v>
      </c>
      <c r="B49" s="29" t="s">
        <v>42</v>
      </c>
      <c r="C49" s="72">
        <v>0</v>
      </c>
      <c r="D49" s="72">
        <v>0</v>
      </c>
      <c r="E49" s="72">
        <v>0</v>
      </c>
      <c r="F49" s="72">
        <v>0</v>
      </c>
      <c r="G49" s="73">
        <f t="shared" si="9"/>
        <v>0</v>
      </c>
      <c r="H49" s="62">
        <v>0</v>
      </c>
      <c r="I49" s="62">
        <v>0</v>
      </c>
      <c r="J49" s="62">
        <v>0</v>
      </c>
      <c r="K49" s="62">
        <v>0</v>
      </c>
      <c r="L49" s="73">
        <f t="shared" si="10"/>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2">
        <v>0</v>
      </c>
      <c r="AR49" s="62">
        <v>0</v>
      </c>
      <c r="AS49" s="362">
        <f t="shared" si="13"/>
        <v>0</v>
      </c>
      <c r="AT49" s="73">
        <v>0</v>
      </c>
      <c r="AU49" s="73">
        <v>0</v>
      </c>
      <c r="AV49" s="62">
        <v>0</v>
      </c>
      <c r="AW49" s="62">
        <v>0</v>
      </c>
      <c r="AX49" s="62">
        <v>0</v>
      </c>
      <c r="AY49" s="62">
        <v>0</v>
      </c>
      <c r="AZ49" s="73">
        <v>0</v>
      </c>
      <c r="BA49" s="62">
        <v>0</v>
      </c>
      <c r="BB49" s="62">
        <v>0</v>
      </c>
      <c r="BC49" s="62">
        <v>0</v>
      </c>
      <c r="BD49" s="62">
        <v>3.7639999999999998</v>
      </c>
      <c r="BE49" s="62">
        <f t="shared" si="14"/>
        <v>3.7639999999999998</v>
      </c>
      <c r="BF49" s="165" t="str">
        <f t="shared" si="11"/>
        <v>ns</v>
      </c>
      <c r="BG49" s="165" t="str">
        <f t="shared" si="12"/>
        <v>ns</v>
      </c>
      <c r="BH49" s="348"/>
      <c r="BI49" s="224" t="b">
        <f t="shared" si="15"/>
        <v>1</v>
      </c>
    </row>
    <row r="50" spans="1:61">
      <c r="A50" s="45" t="s">
        <v>67</v>
      </c>
      <c r="B50" s="28" t="s">
        <v>44</v>
      </c>
      <c r="C50" s="74">
        <v>1290</v>
      </c>
      <c r="D50" s="74">
        <v>1261</v>
      </c>
      <c r="E50" s="74">
        <v>1647</v>
      </c>
      <c r="F50" s="74">
        <v>1464</v>
      </c>
      <c r="G50" s="75">
        <f t="shared" si="9"/>
        <v>5662</v>
      </c>
      <c r="H50" s="60">
        <v>1296.8548231638599</v>
      </c>
      <c r="I50" s="60">
        <v>1173.7382332423299</v>
      </c>
      <c r="J50" s="60">
        <v>1143.70793907347</v>
      </c>
      <c r="K50" s="60">
        <v>1051.37346102436</v>
      </c>
      <c r="L50" s="75">
        <f t="shared" si="10"/>
        <v>4665.6744565040199</v>
      </c>
      <c r="M50" s="60">
        <v>1197.7386326246201</v>
      </c>
      <c r="N50" s="60">
        <v>1029.41373393861</v>
      </c>
      <c r="O50" s="60">
        <v>1206.9295803330699</v>
      </c>
      <c r="P50" s="60">
        <v>1095.3644075500499</v>
      </c>
      <c r="Q50" s="75">
        <v>4529.4463544463497</v>
      </c>
      <c r="R50" s="60">
        <v>992.85940177402495</v>
      </c>
      <c r="S50" s="60">
        <v>892.87165638020201</v>
      </c>
      <c r="T50" s="60">
        <v>1041.81592923822</v>
      </c>
      <c r="U50" s="60">
        <v>745.18912469310897</v>
      </c>
      <c r="V50" s="75">
        <v>3672.7361120855558</v>
      </c>
      <c r="W50" s="60">
        <v>1076.99075964646</v>
      </c>
      <c r="X50" s="60">
        <v>797.04303475569202</v>
      </c>
      <c r="Y50" s="60">
        <v>981.26613835139506</v>
      </c>
      <c r="Z50" s="60">
        <v>847.62489961562005</v>
      </c>
      <c r="AA50" s="75">
        <v>3702.9248323691672</v>
      </c>
      <c r="AB50" s="60">
        <v>499.23824741427097</v>
      </c>
      <c r="AC50" s="60">
        <v>740.95106724879804</v>
      </c>
      <c r="AD50" s="60">
        <v>1194.24036056059</v>
      </c>
      <c r="AE50" s="60">
        <v>731.02441548453896</v>
      </c>
      <c r="AF50" s="75">
        <v>3165.4540907081982</v>
      </c>
      <c r="AG50" s="60">
        <v>1039.63903199427</v>
      </c>
      <c r="AH50" s="60">
        <v>1041.24574599166</v>
      </c>
      <c r="AI50" s="60">
        <v>1118.1220735766201</v>
      </c>
      <c r="AJ50" s="60">
        <v>1235.05513243159</v>
      </c>
      <c r="AK50" s="75">
        <v>4434.0619839941401</v>
      </c>
      <c r="AL50" s="60">
        <v>1074.1434743664399</v>
      </c>
      <c r="AM50" s="60">
        <v>1074.1574743664401</v>
      </c>
      <c r="AN50" s="60">
        <v>988.48150993388094</v>
      </c>
      <c r="AO50" s="60">
        <v>981.9725099338898</v>
      </c>
      <c r="AP50" s="60">
        <v>830.67651968813402</v>
      </c>
      <c r="AQ50" s="364">
        <v>837.24051968813001</v>
      </c>
      <c r="AR50" s="60">
        <v>558.43367766718029</v>
      </c>
      <c r="AS50" s="364">
        <f t="shared" si="13"/>
        <v>558.43367766718029</v>
      </c>
      <c r="AT50" s="75">
        <v>3483.4151816556359</v>
      </c>
      <c r="AU50" s="75">
        <v>3451.8041816556401</v>
      </c>
      <c r="AV50" s="60">
        <v>615.80572961192104</v>
      </c>
      <c r="AW50" s="60">
        <v>506.54051936054498</v>
      </c>
      <c r="AX50" s="60">
        <v>764.82783508049999</v>
      </c>
      <c r="AY50" s="60">
        <v>420.37693728111299</v>
      </c>
      <c r="AZ50" s="75">
        <v>2307.551021334079</v>
      </c>
      <c r="BA50" s="60">
        <v>589.27561688201104</v>
      </c>
      <c r="BB50" s="60">
        <v>252.92279996068601</v>
      </c>
      <c r="BC50" s="60">
        <v>493.22901284150203</v>
      </c>
      <c r="BD50" s="60">
        <v>513.190920997744</v>
      </c>
      <c r="BE50" s="60">
        <f t="shared" si="14"/>
        <v>1848.618350681943</v>
      </c>
      <c r="BF50" s="165">
        <f t="shared" si="11"/>
        <v>0.22078752539786639</v>
      </c>
      <c r="BG50" s="165">
        <f t="shared" si="12"/>
        <v>-0.19888300037968842</v>
      </c>
      <c r="BH50" s="348"/>
      <c r="BI50" s="224" t="b">
        <f t="shared" si="15"/>
        <v>1</v>
      </c>
    </row>
    <row r="51" spans="1:61">
      <c r="A51" s="44" t="s">
        <v>68</v>
      </c>
      <c r="B51" s="29" t="s">
        <v>46</v>
      </c>
      <c r="C51" s="72">
        <v>-500</v>
      </c>
      <c r="D51" s="72">
        <v>-450</v>
      </c>
      <c r="E51" s="72">
        <v>-602</v>
      </c>
      <c r="F51" s="72">
        <v>-519</v>
      </c>
      <c r="G51" s="73">
        <f t="shared" si="9"/>
        <v>-2071</v>
      </c>
      <c r="H51" s="62">
        <v>-470.06599999999997</v>
      </c>
      <c r="I51" s="62">
        <v>-393.53890215264198</v>
      </c>
      <c r="J51" s="62">
        <v>-366.99799999999999</v>
      </c>
      <c r="K51" s="62">
        <v>-645.92600000000004</v>
      </c>
      <c r="L51" s="73">
        <f t="shared" si="10"/>
        <v>-1876.5289021526419</v>
      </c>
      <c r="M51" s="62">
        <v>-442.04</v>
      </c>
      <c r="N51" s="62">
        <v>-313.98200000000003</v>
      </c>
      <c r="O51" s="62">
        <v>-380.65100000000001</v>
      </c>
      <c r="P51" s="62">
        <v>-635.20500000000004</v>
      </c>
      <c r="Q51" s="73">
        <v>-1771.8780000000002</v>
      </c>
      <c r="R51" s="62">
        <v>-405.30500000000001</v>
      </c>
      <c r="S51" s="62">
        <v>-285.15800000000002</v>
      </c>
      <c r="T51" s="62">
        <v>-385.34</v>
      </c>
      <c r="U51" s="62">
        <v>-203.92699999999999</v>
      </c>
      <c r="V51" s="73">
        <v>-1279.7299999999998</v>
      </c>
      <c r="W51" s="62">
        <v>-462.80700000000002</v>
      </c>
      <c r="X51" s="62">
        <v>-247.12299999999999</v>
      </c>
      <c r="Y51" s="62">
        <v>-339.77600000000001</v>
      </c>
      <c r="Z51" s="62">
        <v>-257.37599999999998</v>
      </c>
      <c r="AA51" s="73">
        <v>-1307.0820000000001</v>
      </c>
      <c r="AB51" s="62">
        <v>-238.18100000000001</v>
      </c>
      <c r="AC51" s="62">
        <v>-225.66399999999999</v>
      </c>
      <c r="AD51" s="62">
        <v>-398.40499999999997</v>
      </c>
      <c r="AE51" s="62">
        <v>-205.071</v>
      </c>
      <c r="AF51" s="73">
        <v>-1067.3209999999999</v>
      </c>
      <c r="AG51" s="62">
        <v>-342.22800000000001</v>
      </c>
      <c r="AH51" s="62">
        <v>-286.69799999999998</v>
      </c>
      <c r="AI51" s="62">
        <v>-328.25700000000001</v>
      </c>
      <c r="AJ51" s="62">
        <v>-291.96899999999999</v>
      </c>
      <c r="AK51" s="73">
        <v>-1249.152</v>
      </c>
      <c r="AL51" s="62">
        <v>-302.31</v>
      </c>
      <c r="AM51" s="62">
        <v>-302.31</v>
      </c>
      <c r="AN51" s="62">
        <v>-215.12100000000001</v>
      </c>
      <c r="AO51" s="62">
        <v>-213.48100000000005</v>
      </c>
      <c r="AP51" s="62">
        <v>-207.75</v>
      </c>
      <c r="AQ51" s="362">
        <v>-209.39</v>
      </c>
      <c r="AR51" s="62">
        <v>-119.86099999999999</v>
      </c>
      <c r="AS51" s="362">
        <f t="shared" si="13"/>
        <v>-119.86099999999993</v>
      </c>
      <c r="AT51" s="73">
        <v>-852.94900000000007</v>
      </c>
      <c r="AU51" s="73">
        <v>-845.04200000000003</v>
      </c>
      <c r="AV51" s="62">
        <v>-195.58699999999999</v>
      </c>
      <c r="AW51" s="62">
        <v>-93.305999999999997</v>
      </c>
      <c r="AX51" s="62">
        <v>-177.67400000000001</v>
      </c>
      <c r="AY51" s="62">
        <v>-84.805999999999997</v>
      </c>
      <c r="AZ51" s="73">
        <v>-551.37300000000005</v>
      </c>
      <c r="BA51" s="62">
        <v>-147.339</v>
      </c>
      <c r="BB51" s="62">
        <v>-44.061999999999998</v>
      </c>
      <c r="BC51" s="62">
        <v>-122.08799999999999</v>
      </c>
      <c r="BD51" s="62">
        <v>-109.67700000000001</v>
      </c>
      <c r="BE51" s="62">
        <f t="shared" si="14"/>
        <v>-423.16600000000005</v>
      </c>
      <c r="BF51" s="165">
        <f t="shared" si="11"/>
        <v>0.29326934415017814</v>
      </c>
      <c r="BG51" s="165">
        <f t="shared" si="12"/>
        <v>-0.23252317396753197</v>
      </c>
      <c r="BH51" s="348"/>
      <c r="BI51" s="224" t="b">
        <f t="shared" si="15"/>
        <v>1</v>
      </c>
    </row>
    <row r="52" spans="1:61">
      <c r="A52" s="44" t="s">
        <v>69</v>
      </c>
      <c r="B52" s="29" t="s">
        <v>48</v>
      </c>
      <c r="C52" s="72">
        <v>0</v>
      </c>
      <c r="D52" s="72">
        <v>0</v>
      </c>
      <c r="E52" s="72">
        <v>0</v>
      </c>
      <c r="F52" s="72">
        <v>0</v>
      </c>
      <c r="G52" s="73">
        <f t="shared" si="9"/>
        <v>0</v>
      </c>
      <c r="H52" s="62">
        <v>0</v>
      </c>
      <c r="I52" s="62">
        <v>0</v>
      </c>
      <c r="J52" s="62">
        <v>0</v>
      </c>
      <c r="K52" s="62">
        <v>0</v>
      </c>
      <c r="L52" s="73">
        <f t="shared" si="10"/>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-5.3769999999999998</v>
      </c>
      <c r="AE52" s="62">
        <v>5.3570000000000002</v>
      </c>
      <c r="AF52" s="73">
        <v>-1.9999999999999574E-2</v>
      </c>
      <c r="AG52" s="62">
        <v>0</v>
      </c>
      <c r="AH52" s="62">
        <v>0</v>
      </c>
      <c r="AI52" s="62">
        <v>0</v>
      </c>
      <c r="AJ52" s="62">
        <v>0</v>
      </c>
      <c r="AK52" s="73">
        <v>0</v>
      </c>
      <c r="AL52" s="62">
        <v>0</v>
      </c>
      <c r="AM52" s="62">
        <v>0</v>
      </c>
      <c r="AN52" s="62">
        <v>0</v>
      </c>
      <c r="AO52" s="62">
        <v>0</v>
      </c>
      <c r="AP52" s="62">
        <v>0</v>
      </c>
      <c r="AQ52" s="362">
        <v>0</v>
      </c>
      <c r="AR52" s="62">
        <v>-3.0000000000000001E-3</v>
      </c>
      <c r="AS52" s="362">
        <f t="shared" si="13"/>
        <v>-3.0000000000000001E-3</v>
      </c>
      <c r="AT52" s="73">
        <v>-3.0000000000000001E-3</v>
      </c>
      <c r="AU52" s="73">
        <v>-3.0000000000000001E-3</v>
      </c>
      <c r="AV52" s="62">
        <v>0</v>
      </c>
      <c r="AW52" s="62">
        <v>0</v>
      </c>
      <c r="AX52" s="62">
        <v>-6.0000000000000001E-3</v>
      </c>
      <c r="AY52" s="62">
        <v>-1.4E-2</v>
      </c>
      <c r="AZ52" s="73">
        <v>-0.02</v>
      </c>
      <c r="BA52" s="62">
        <v>0</v>
      </c>
      <c r="BB52" s="62">
        <v>0</v>
      </c>
      <c r="BC52" s="62">
        <v>0</v>
      </c>
      <c r="BD52" s="62">
        <v>0</v>
      </c>
      <c r="BE52" s="62">
        <f t="shared" si="14"/>
        <v>0</v>
      </c>
      <c r="BF52" s="165">
        <f t="shared" si="11"/>
        <v>-1</v>
      </c>
      <c r="BG52" s="165">
        <f t="shared" si="12"/>
        <v>-1</v>
      </c>
      <c r="BH52" s="348"/>
      <c r="BI52" s="224" t="b">
        <f t="shared" si="15"/>
        <v>1</v>
      </c>
    </row>
    <row r="53" spans="1:61">
      <c r="A53" s="45" t="s">
        <v>70</v>
      </c>
      <c r="B53" s="28" t="s">
        <v>50</v>
      </c>
      <c r="C53" s="74">
        <v>790</v>
      </c>
      <c r="D53" s="74">
        <v>811</v>
      </c>
      <c r="E53" s="74">
        <v>1045</v>
      </c>
      <c r="F53" s="74">
        <v>945</v>
      </c>
      <c r="G53" s="75">
        <f t="shared" si="9"/>
        <v>3591</v>
      </c>
      <c r="H53" s="60">
        <v>826.78882316386</v>
      </c>
      <c r="I53" s="60">
        <v>780.19933108969201</v>
      </c>
      <c r="J53" s="60">
        <v>776.70993907347099</v>
      </c>
      <c r="K53" s="60">
        <v>405.44746102435897</v>
      </c>
      <c r="L53" s="75">
        <f t="shared" si="10"/>
        <v>2789.1455543513821</v>
      </c>
      <c r="M53" s="60">
        <v>755.69863262461899</v>
      </c>
      <c r="N53" s="60">
        <v>715.431733938609</v>
      </c>
      <c r="O53" s="60">
        <v>826.27858033307496</v>
      </c>
      <c r="P53" s="60">
        <v>460.15940755004902</v>
      </c>
      <c r="Q53" s="75">
        <v>2757.5683544463518</v>
      </c>
      <c r="R53" s="60">
        <v>587.554401774025</v>
      </c>
      <c r="S53" s="60">
        <v>607.713656380202</v>
      </c>
      <c r="T53" s="60">
        <v>656.47592923822504</v>
      </c>
      <c r="U53" s="60">
        <v>541.26212469310894</v>
      </c>
      <c r="V53" s="75">
        <v>2393.0061120855607</v>
      </c>
      <c r="W53" s="60">
        <v>614.18375964645895</v>
      </c>
      <c r="X53" s="60">
        <v>549.920034755693</v>
      </c>
      <c r="Y53" s="60">
        <v>641.49013835139397</v>
      </c>
      <c r="Z53" s="60">
        <v>590.24889961561996</v>
      </c>
      <c r="AA53" s="75">
        <v>2395.8428323691655</v>
      </c>
      <c r="AB53" s="60">
        <v>261.05724741427099</v>
      </c>
      <c r="AC53" s="60">
        <v>515.28706724879896</v>
      </c>
      <c r="AD53" s="60">
        <v>790.45836056059295</v>
      </c>
      <c r="AE53" s="60">
        <v>531.31041548453902</v>
      </c>
      <c r="AF53" s="75">
        <v>2098.113090708202</v>
      </c>
      <c r="AG53" s="60">
        <v>697.41103199426698</v>
      </c>
      <c r="AH53" s="60">
        <v>754.54774599166001</v>
      </c>
      <c r="AI53" s="60">
        <v>789.86507357662299</v>
      </c>
      <c r="AJ53" s="60">
        <v>943.08613243159505</v>
      </c>
      <c r="AK53" s="75">
        <v>3184.909983994145</v>
      </c>
      <c r="AL53" s="60">
        <v>771.83347436644397</v>
      </c>
      <c r="AM53" s="60">
        <v>771.84747436644398</v>
      </c>
      <c r="AN53" s="60">
        <v>773.36050993388096</v>
      </c>
      <c r="AO53" s="60">
        <v>768.49150993388594</v>
      </c>
      <c r="AP53" s="60">
        <v>622.92651968813504</v>
      </c>
      <c r="AQ53" s="364">
        <v>627.85051968812991</v>
      </c>
      <c r="AR53" s="60">
        <v>438.56967766718026</v>
      </c>
      <c r="AS53" s="364">
        <f t="shared" si="13"/>
        <v>438.56967766718026</v>
      </c>
      <c r="AT53" s="75">
        <v>2630.4631816556407</v>
      </c>
      <c r="AU53" s="75">
        <v>2606.7591816556401</v>
      </c>
      <c r="AV53" s="60">
        <v>420.21872961192099</v>
      </c>
      <c r="AW53" s="60">
        <v>413.23451936054499</v>
      </c>
      <c r="AX53" s="60">
        <v>587.14783508050004</v>
      </c>
      <c r="AY53" s="60">
        <v>335.55693728111299</v>
      </c>
      <c r="AZ53" s="75">
        <v>1756.1580213340792</v>
      </c>
      <c r="BA53" s="60">
        <v>441.936616882012</v>
      </c>
      <c r="BB53" s="60">
        <v>208.86079996068599</v>
      </c>
      <c r="BC53" s="60">
        <v>371.141012841502</v>
      </c>
      <c r="BD53" s="60">
        <v>403.51392099774398</v>
      </c>
      <c r="BE53" s="60">
        <f t="shared" si="14"/>
        <v>1425.4523506819439</v>
      </c>
      <c r="BF53" s="165">
        <f t="shared" si="11"/>
        <v>0.20251997847894287</v>
      </c>
      <c r="BG53" s="165">
        <f>IF(ISERROR($BE53/AZ53),"ns",IF($BE53/AZ53&gt;200%,"x"&amp;(ROUND($BE53/AZ53,1)),IF($BE53/AZ53&lt;0,"ns",$BE53/AZ53-1)))</f>
        <v>-0.18831202353926679</v>
      </c>
      <c r="BH53" s="348"/>
      <c r="BI53" s="224" t="b">
        <f t="shared" si="15"/>
        <v>1</v>
      </c>
    </row>
    <row r="54" spans="1:61">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2">
        <v>-0.141631481385733</v>
      </c>
      <c r="AR54" s="62">
        <v>-2.8257311915838912E-2</v>
      </c>
      <c r="AS54" s="362">
        <f t="shared" si="13"/>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s="62">
        <v>-0.544963496113549</v>
      </c>
      <c r="BE54" s="62">
        <f t="shared" si="14"/>
        <v>-1.9722252863628151</v>
      </c>
      <c r="BF54" s="165" t="str">
        <f t="shared" si="11"/>
        <v>ns</v>
      </c>
      <c r="BG54" s="165" t="str">
        <f t="shared" si="12"/>
        <v>x4</v>
      </c>
      <c r="BH54" s="348"/>
      <c r="BI54" s="224" t="b">
        <f t="shared" si="15"/>
        <v>1</v>
      </c>
    </row>
    <row r="55" spans="1:61">
      <c r="A55" s="46" t="s">
        <v>72</v>
      </c>
      <c r="B55" s="47" t="s">
        <v>54</v>
      </c>
      <c r="C55" s="69">
        <v>790</v>
      </c>
      <c r="D55" s="69">
        <v>811</v>
      </c>
      <c r="E55" s="69">
        <v>1045</v>
      </c>
      <c r="F55" s="69">
        <v>943</v>
      </c>
      <c r="G55" s="69">
        <f t="shared" si="9"/>
        <v>3589</v>
      </c>
      <c r="H55" s="77">
        <v>826.50738485291697</v>
      </c>
      <c r="I55" s="77">
        <v>780.05726928264096</v>
      </c>
      <c r="J55" s="77">
        <v>776.72077834600304</v>
      </c>
      <c r="K55" s="77">
        <v>405.29186216445601</v>
      </c>
      <c r="L55" s="69">
        <f t="shared" si="10"/>
        <v>2788.5772946460165</v>
      </c>
      <c r="M55" s="77">
        <v>755.41027864729097</v>
      </c>
      <c r="N55" s="77">
        <v>715.19031605783005</v>
      </c>
      <c r="O55" s="77">
        <v>826.21340456816904</v>
      </c>
      <c r="P55" s="77">
        <v>460.497059224601</v>
      </c>
      <c r="Q55" s="69">
        <v>2757.3110584978908</v>
      </c>
      <c r="R55" s="77">
        <v>586.78108945608403</v>
      </c>
      <c r="S55" s="77">
        <v>608.162330124493</v>
      </c>
      <c r="T55" s="77">
        <v>656.57212542834804</v>
      </c>
      <c r="U55" s="77">
        <v>541.28136776418205</v>
      </c>
      <c r="V55" s="69">
        <v>2392.7969127731071</v>
      </c>
      <c r="W55" s="77">
        <v>613.84213044441401</v>
      </c>
      <c r="X55" s="77">
        <v>550.13065063043405</v>
      </c>
      <c r="Y55" s="77">
        <v>641.46058513942103</v>
      </c>
      <c r="Z55" s="77">
        <v>590.070692625167</v>
      </c>
      <c r="AA55" s="69">
        <v>2395.5040588394363</v>
      </c>
      <c r="AB55" s="77">
        <v>260.47223935531798</v>
      </c>
      <c r="AC55" s="77">
        <v>515.00446974715101</v>
      </c>
      <c r="AD55" s="77">
        <v>788.72294182613803</v>
      </c>
      <c r="AE55" s="77">
        <v>531.31943831382398</v>
      </c>
      <c r="AF55" s="69">
        <v>2095.5190892424307</v>
      </c>
      <c r="AG55" s="77">
        <v>697.05930292130199</v>
      </c>
      <c r="AH55" s="77">
        <v>754.27431823936297</v>
      </c>
      <c r="AI55" s="77">
        <v>789.84752632534503</v>
      </c>
      <c r="AJ55" s="77">
        <v>942.59243942470698</v>
      </c>
      <c r="AK55" s="69">
        <v>3183.7735869107173</v>
      </c>
      <c r="AL55" s="77">
        <v>771.67090710615798</v>
      </c>
      <c r="AM55" s="77">
        <v>771.68490710615799</v>
      </c>
      <c r="AN55" s="77">
        <v>773.00188309369503</v>
      </c>
      <c r="AO55" s="77">
        <v>768.13288302369199</v>
      </c>
      <c r="AP55" s="77">
        <v>622.78488820674897</v>
      </c>
      <c r="AQ55" s="367">
        <v>627.70888820675009</v>
      </c>
      <c r="AR55" s="77">
        <v>438.54142035526002</v>
      </c>
      <c r="AS55" s="367">
        <f t="shared" si="13"/>
        <v>438.54142035526002</v>
      </c>
      <c r="AT55" s="69">
        <v>2629.7720987618673</v>
      </c>
      <c r="AU55" s="69">
        <v>2606.0680986918601</v>
      </c>
      <c r="AV55" s="77">
        <v>420.25027669055697</v>
      </c>
      <c r="AW55" s="77">
        <v>412.88389971362898</v>
      </c>
      <c r="AX55" s="77">
        <v>586.88823698319698</v>
      </c>
      <c r="AY55" s="77">
        <v>335.63862089171499</v>
      </c>
      <c r="AZ55" s="69">
        <v>1755.661034279098</v>
      </c>
      <c r="BA55" s="77">
        <v>441.78862691274702</v>
      </c>
      <c r="BB55" s="77">
        <v>208.15950840829501</v>
      </c>
      <c r="BC55" s="77">
        <v>370.56303257290801</v>
      </c>
      <c r="BD55" s="77">
        <v>402.96895750162997</v>
      </c>
      <c r="BE55" s="77">
        <f t="shared" si="14"/>
        <v>1423.48012539558</v>
      </c>
      <c r="BF55" s="165">
        <f t="shared" si="11"/>
        <v>0.20060366244812267</v>
      </c>
      <c r="BG55" s="165">
        <f t="shared" si="12"/>
        <v>-0.18920560540885767</v>
      </c>
      <c r="BH55" s="348"/>
      <c r="BI55" s="224" t="b">
        <f t="shared" si="15"/>
        <v>1</v>
      </c>
    </row>
    <row r="56" spans="1:61">
      <c r="A56" s="48" t="s">
        <v>73</v>
      </c>
      <c r="B56" s="49" t="s">
        <v>58</v>
      </c>
      <c r="C56" s="71">
        <v>-86</v>
      </c>
      <c r="D56" s="71">
        <v>-26</v>
      </c>
      <c r="E56" s="71">
        <v>7</v>
      </c>
      <c r="F56" s="71">
        <v>105</v>
      </c>
      <c r="G56" s="71">
        <f>C56+D56+E56+F56</f>
        <v>0</v>
      </c>
      <c r="H56" s="78">
        <v>0</v>
      </c>
      <c r="I56" s="78">
        <v>-5</v>
      </c>
      <c r="J56" s="78">
        <v>-0.66999999999999993</v>
      </c>
      <c r="K56" s="78">
        <v>-127</v>
      </c>
      <c r="L56" s="71">
        <f>H56+I56+J56+K56</f>
        <v>-132.66999999999999</v>
      </c>
      <c r="M56" s="78">
        <v>0</v>
      </c>
      <c r="N56" s="78">
        <v>81.962500000000006</v>
      </c>
      <c r="O56" s="78">
        <v>52.301910500000005</v>
      </c>
      <c r="P56" s="78">
        <v>9.8089999999999993</v>
      </c>
      <c r="Q56" s="71">
        <v>144.07341049999999</v>
      </c>
      <c r="R56" s="78">
        <v>0</v>
      </c>
      <c r="S56" s="78">
        <v>0</v>
      </c>
      <c r="T56" s="78">
        <v>-14.195904999999998</v>
      </c>
      <c r="U56" s="78">
        <v>4.4718739999999606</v>
      </c>
      <c r="V56" s="71">
        <v>-9.7240310000000374</v>
      </c>
      <c r="W56" s="78">
        <v>-51.372783599999998</v>
      </c>
      <c r="X56" s="78">
        <v>-12.6504201</v>
      </c>
      <c r="Y56" s="78">
        <v>-47.308</v>
      </c>
      <c r="Z56" s="78">
        <v>-89.698000000000008</v>
      </c>
      <c r="AA56" s="71">
        <v>-201.02920370000001</v>
      </c>
      <c r="AB56" s="78">
        <v>-50.712999999999994</v>
      </c>
      <c r="AC56" s="78">
        <v>-39.632339999999999</v>
      </c>
      <c r="AD56" s="78">
        <v>0</v>
      </c>
      <c r="AE56" s="78">
        <v>35.48556</v>
      </c>
      <c r="AF56" s="71">
        <v>-54.859779999999994</v>
      </c>
      <c r="AG56" s="78">
        <v>-127</v>
      </c>
      <c r="AH56" s="78">
        <v>13.387329999999999</v>
      </c>
      <c r="AI56" s="78">
        <v>0</v>
      </c>
      <c r="AJ56" s="78">
        <v>60.493549999999999</v>
      </c>
      <c r="AK56" s="71">
        <v>-53.119120000000009</v>
      </c>
      <c r="AL56" s="78">
        <v>51.696494314664612</v>
      </c>
      <c r="AM56" s="78">
        <v>51.696494314664612</v>
      </c>
      <c r="AN56" s="78">
        <v>253.80974000000001</v>
      </c>
      <c r="AO56" s="78">
        <v>253.80973999999998</v>
      </c>
      <c r="AP56" s="78">
        <v>0</v>
      </c>
      <c r="AQ56" s="368">
        <v>0</v>
      </c>
      <c r="AR56" s="78">
        <v>0</v>
      </c>
      <c r="AS56" s="368">
        <f t="shared" si="13"/>
        <v>-51.696494314664591</v>
      </c>
      <c r="AT56" s="71">
        <v>305.5062343146646</v>
      </c>
      <c r="AU56" s="71">
        <v>253.80974000000001</v>
      </c>
      <c r="AV56" s="78">
        <v>0</v>
      </c>
      <c r="AW56" s="78">
        <v>0</v>
      </c>
      <c r="AX56" s="78">
        <v>87.74</v>
      </c>
      <c r="AY56" s="78">
        <v>54.555000000000007</v>
      </c>
      <c r="AZ56" s="71">
        <v>142.29500000000002</v>
      </c>
      <c r="BA56" s="78">
        <v>30.41</v>
      </c>
      <c r="BB56" s="78">
        <v>16.619271900000001</v>
      </c>
      <c r="BC56" s="78">
        <v>0</v>
      </c>
      <c r="BD56" s="78">
        <v>0</v>
      </c>
      <c r="BE56" s="78">
        <f t="shared" si="14"/>
        <v>47.029271899999998</v>
      </c>
      <c r="BF56" s="165"/>
      <c r="BG56" s="165"/>
      <c r="BH56" s="348"/>
      <c r="BI56" s="224" t="b">
        <f t="shared" si="15"/>
        <v>1</v>
      </c>
    </row>
    <row r="57" spans="1:61">
      <c r="A57" s="50"/>
      <c r="B57" s="1"/>
      <c r="BF57" s="165"/>
    </row>
    <row r="58" spans="1:61">
      <c r="A58" s="50"/>
      <c r="B58" s="21"/>
      <c r="BF58" s="165"/>
    </row>
    <row r="59" spans="1:61">
      <c r="A59" s="50"/>
      <c r="B59" s="1"/>
      <c r="BF59" s="165"/>
    </row>
    <row r="60" spans="1:61">
      <c r="BF60" s="165"/>
    </row>
    <row r="61" spans="1:61">
      <c r="BF61" s="165"/>
    </row>
    <row r="62" spans="1:61">
      <c r="BF62" s="165"/>
    </row>
    <row r="63" spans="1:61">
      <c r="BF63" s="165"/>
    </row>
    <row r="64" spans="1:61">
      <c r="B64" s="51"/>
      <c r="BF64" s="165"/>
    </row>
    <row r="65" spans="58:58">
      <c r="BF65" s="165"/>
    </row>
    <row r="66" spans="58:58">
      <c r="BF66" s="165"/>
    </row>
    <row r="67" spans="58:58">
      <c r="BF67" s="165"/>
    </row>
    <row r="68" spans="58:58">
      <c r="BF68" s="165"/>
    </row>
    <row r="69" spans="58:58">
      <c r="BF69" s="165"/>
    </row>
    <row r="70" spans="58:58" ht="13.5" thickBot="1">
      <c r="BF70" s="378"/>
    </row>
    <row r="71" spans="58:58">
      <c r="BF71" s="168"/>
    </row>
    <row r="72" spans="58:58">
      <c r="BF72" s="379" t="str">
        <f>LEFT($AY:$AY,2)&amp;"/"&amp;LEFT(BC:BC,2)</f>
        <v>/</v>
      </c>
    </row>
    <row r="73" spans="58:58">
      <c r="BF73" s="348"/>
    </row>
    <row r="74" spans="58:58">
      <c r="BF74" s="165" t="str">
        <f t="shared" ref="BF74:BF87" si="16">IF(ISERROR($BD74/AX74),"ns",IF($BD74/AX74&gt;200%,"x"&amp;(ROUND($BD74/AX74,1)),IF($BD74/AX74&lt;0,"ns",$BD74/AX74-1)))</f>
        <v>ns</v>
      </c>
    </row>
    <row r="75" spans="58:58">
      <c r="BF75" s="165" t="str">
        <f t="shared" si="16"/>
        <v>ns</v>
      </c>
    </row>
    <row r="76" spans="58:58">
      <c r="BF76" s="165" t="str">
        <f t="shared" si="16"/>
        <v>ns</v>
      </c>
    </row>
    <row r="77" spans="58:58">
      <c r="BF77" s="165" t="str">
        <f t="shared" si="16"/>
        <v>ns</v>
      </c>
    </row>
    <row r="78" spans="58:58">
      <c r="BF78" s="165" t="str">
        <f t="shared" si="16"/>
        <v>ns</v>
      </c>
    </row>
    <row r="79" spans="58:58">
      <c r="BF79" s="165" t="str">
        <f t="shared" si="16"/>
        <v>ns</v>
      </c>
    </row>
    <row r="80" spans="58:58">
      <c r="BF80" s="165" t="str">
        <f t="shared" si="16"/>
        <v>ns</v>
      </c>
    </row>
    <row r="81" spans="58:58">
      <c r="BF81" s="165" t="str">
        <f t="shared" si="16"/>
        <v>ns</v>
      </c>
    </row>
    <row r="82" spans="58:58">
      <c r="BF82" s="165" t="str">
        <f t="shared" si="16"/>
        <v>ns</v>
      </c>
    </row>
    <row r="83" spans="58:58">
      <c r="BF83" s="165" t="str">
        <f t="shared" si="16"/>
        <v>ns</v>
      </c>
    </row>
    <row r="84" spans="58:58">
      <c r="BF84" s="165" t="str">
        <f t="shared" si="16"/>
        <v>ns</v>
      </c>
    </row>
    <row r="85" spans="58:58">
      <c r="BF85" s="165" t="str">
        <f t="shared" si="16"/>
        <v>ns</v>
      </c>
    </row>
    <row r="86" spans="58:58">
      <c r="BF86" s="165" t="str">
        <f t="shared" si="16"/>
        <v>ns</v>
      </c>
    </row>
    <row r="87" spans="58:58">
      <c r="BF87" s="165" t="str">
        <f t="shared" si="16"/>
        <v>ns</v>
      </c>
    </row>
    <row r="88" spans="58:58">
      <c r="BF88" s="165"/>
    </row>
    <row r="89" spans="58:58">
      <c r="BF89" s="168"/>
    </row>
    <row r="90" spans="58:58" ht="13.5" thickBot="1">
      <c r="BF90" s="378"/>
    </row>
    <row r="91" spans="58:58">
      <c r="BF91" s="168"/>
    </row>
    <row r="92" spans="58:58">
      <c r="BF92" s="379" t="str">
        <f>LEFT($AY:$AY,2)&amp;"/"&amp;LEFT(BC:BC,2)</f>
        <v>/</v>
      </c>
    </row>
    <row r="93" spans="58:58">
      <c r="BF93" s="348"/>
    </row>
    <row r="94" spans="58:58">
      <c r="BF94" s="165" t="str">
        <f t="shared" ref="BF94:BF107" si="17">IF(ISERROR($BD94/AX94),"ns",IF($BD94/AX94&gt;200%,"x"&amp;(ROUND($BD94/AX94,1)),IF($BD94/AX94&lt;0,"ns",$BD94/AX94-1)))</f>
        <v>ns</v>
      </c>
    </row>
    <row r="95" spans="58:58">
      <c r="BF95" s="165" t="str">
        <f t="shared" si="17"/>
        <v>ns</v>
      </c>
    </row>
    <row r="96" spans="58:58">
      <c r="BF96" s="165" t="str">
        <f t="shared" si="17"/>
        <v>ns</v>
      </c>
    </row>
    <row r="97" spans="58:58">
      <c r="BF97" s="165" t="str">
        <f t="shared" si="17"/>
        <v>ns</v>
      </c>
    </row>
    <row r="98" spans="58:58">
      <c r="BF98" s="165" t="str">
        <f t="shared" si="17"/>
        <v>ns</v>
      </c>
    </row>
    <row r="99" spans="58:58">
      <c r="BF99" s="165" t="str">
        <f t="shared" si="17"/>
        <v>ns</v>
      </c>
    </row>
    <row r="100" spans="58:58">
      <c r="BF100" s="165" t="str">
        <f t="shared" si="17"/>
        <v>ns</v>
      </c>
    </row>
    <row r="101" spans="58:58">
      <c r="BF101" s="165" t="str">
        <f t="shared" si="17"/>
        <v>ns</v>
      </c>
    </row>
    <row r="102" spans="58:58">
      <c r="BF102" s="165" t="str">
        <f t="shared" si="17"/>
        <v>ns</v>
      </c>
    </row>
    <row r="103" spans="58:58">
      <c r="BF103" s="165" t="str">
        <f t="shared" si="17"/>
        <v>ns</v>
      </c>
    </row>
    <row r="104" spans="58:58">
      <c r="BF104" s="165" t="str">
        <f t="shared" si="17"/>
        <v>ns</v>
      </c>
    </row>
    <row r="105" spans="58:58">
      <c r="BF105" s="165" t="str">
        <f t="shared" si="17"/>
        <v>ns</v>
      </c>
    </row>
    <row r="106" spans="58:58">
      <c r="BF106" s="165" t="str">
        <f t="shared" si="17"/>
        <v>ns</v>
      </c>
    </row>
    <row r="107" spans="58:58">
      <c r="BF107" s="165" t="str">
        <f t="shared" si="17"/>
        <v>ns</v>
      </c>
    </row>
    <row r="108" spans="58:58">
      <c r="BF108" s="165"/>
    </row>
    <row r="109" spans="58:58">
      <c r="BF109" s="168"/>
    </row>
    <row r="110" spans="58:58" ht="13.5" thickBot="1">
      <c r="BF110" s="378"/>
    </row>
    <row r="111" spans="58:58">
      <c r="BF111" s="381"/>
    </row>
    <row r="112" spans="58:58">
      <c r="BF112" s="379" t="str">
        <f>LEFT($AY:$AY,2)&amp;"/"&amp;LEFT(BC:BC,2)</f>
        <v>/</v>
      </c>
    </row>
    <row r="113" spans="58:58">
      <c r="BF113" s="348"/>
    </row>
    <row r="114" spans="58:58">
      <c r="BF114" s="165" t="str">
        <f t="shared" ref="BF114:BF129" si="18">IF(ISERROR($BD114/AX114),"ns",IF($BD114/AX114&gt;200%,"x"&amp;(ROUND($BD114/AX114,1)),IF($BD114/AX114&lt;0,"ns",$BD114/AX114-1)))</f>
        <v>ns</v>
      </c>
    </row>
    <row r="115" spans="58:58">
      <c r="BF115" s="165" t="str">
        <f t="shared" si="18"/>
        <v>ns</v>
      </c>
    </row>
    <row r="116" spans="58:58">
      <c r="BF116" s="165" t="str">
        <f t="shared" si="18"/>
        <v>ns</v>
      </c>
    </row>
    <row r="117" spans="58:58">
      <c r="BF117" s="165" t="str">
        <f t="shared" si="18"/>
        <v>ns</v>
      </c>
    </row>
    <row r="118" spans="58:58">
      <c r="BF118" s="165" t="str">
        <f t="shared" si="18"/>
        <v>ns</v>
      </c>
    </row>
    <row r="119" spans="58:58">
      <c r="BF119" s="165" t="str">
        <f t="shared" si="18"/>
        <v>ns</v>
      </c>
    </row>
    <row r="120" spans="58:58">
      <c r="BF120" s="165" t="str">
        <f t="shared" si="18"/>
        <v>ns</v>
      </c>
    </row>
    <row r="121" spans="58:58">
      <c r="BF121" s="165" t="str">
        <f t="shared" si="18"/>
        <v>ns</v>
      </c>
    </row>
    <row r="122" spans="58:58">
      <c r="BF122" s="165" t="str">
        <f t="shared" si="18"/>
        <v>ns</v>
      </c>
    </row>
    <row r="123" spans="58:58">
      <c r="BF123" s="165" t="str">
        <f t="shared" si="18"/>
        <v>ns</v>
      </c>
    </row>
    <row r="124" spans="58:58">
      <c r="BF124" s="165" t="str">
        <f t="shared" si="18"/>
        <v>ns</v>
      </c>
    </row>
    <row r="125" spans="58:58">
      <c r="BF125" s="165" t="str">
        <f t="shared" si="18"/>
        <v>ns</v>
      </c>
    </row>
    <row r="126" spans="58:58">
      <c r="BF126" s="165" t="str">
        <f t="shared" si="18"/>
        <v>ns</v>
      </c>
    </row>
    <row r="127" spans="58:58">
      <c r="BF127" s="165" t="str">
        <f t="shared" si="18"/>
        <v>ns</v>
      </c>
    </row>
    <row r="128" spans="58:58">
      <c r="BF128" s="165" t="str">
        <f t="shared" si="18"/>
        <v>ns</v>
      </c>
    </row>
    <row r="129" spans="58:58">
      <c r="BF129" s="165" t="str">
        <f t="shared" si="18"/>
        <v>ns</v>
      </c>
    </row>
    <row r="130" spans="58:58">
      <c r="BF130" s="168"/>
    </row>
    <row r="131" spans="58:58">
      <c r="BF131" s="168"/>
    </row>
    <row r="132" spans="58:58" ht="13.5" thickBot="1">
      <c r="BF132" s="378"/>
    </row>
    <row r="133" spans="58:58">
      <c r="BF133" s="381"/>
    </row>
    <row r="134" spans="58:58">
      <c r="BF134" s="379" t="str">
        <f>LEFT($AY:$AY,2)&amp;"/"&amp;LEFT(BC:BC,2)</f>
        <v>/</v>
      </c>
    </row>
    <row r="135" spans="58:58">
      <c r="BF135" s="348"/>
    </row>
    <row r="136" spans="58:58">
      <c r="BF136" s="165" t="str">
        <f t="shared" ref="BF136:BF149" si="19">IF(ISERROR($BD136/AX136),"ns",IF($BD136/AX136&gt;200%,"x"&amp;(ROUND($BD136/AX136,1)),IF($BD136/AX136&lt;0,"ns",$BD136/AX136-1)))</f>
        <v>ns</v>
      </c>
    </row>
    <row r="137" spans="58:58">
      <c r="BF137" s="165" t="str">
        <f t="shared" si="19"/>
        <v>ns</v>
      </c>
    </row>
    <row r="138" spans="58:58">
      <c r="BF138" s="165" t="str">
        <f t="shared" si="19"/>
        <v>ns</v>
      </c>
    </row>
    <row r="139" spans="58:58">
      <c r="BF139" s="165" t="str">
        <f t="shared" si="19"/>
        <v>ns</v>
      </c>
    </row>
    <row r="140" spans="58:58">
      <c r="BF140" s="165" t="str">
        <f t="shared" si="19"/>
        <v>ns</v>
      </c>
    </row>
    <row r="141" spans="58:58">
      <c r="BF141" s="165" t="str">
        <f t="shared" si="19"/>
        <v>ns</v>
      </c>
    </row>
    <row r="142" spans="58:58">
      <c r="BF142" s="165" t="str">
        <f t="shared" si="19"/>
        <v>ns</v>
      </c>
    </row>
    <row r="143" spans="58:58">
      <c r="BF143" s="165" t="str">
        <f t="shared" si="19"/>
        <v>ns</v>
      </c>
    </row>
    <row r="144" spans="58:58">
      <c r="BF144" s="165" t="str">
        <f t="shared" si="19"/>
        <v>ns</v>
      </c>
    </row>
    <row r="145" spans="58:58">
      <c r="BF145" s="165" t="str">
        <f t="shared" si="19"/>
        <v>ns</v>
      </c>
    </row>
    <row r="146" spans="58:58">
      <c r="BF146" s="165" t="str">
        <f t="shared" si="19"/>
        <v>ns</v>
      </c>
    </row>
    <row r="147" spans="58:58">
      <c r="BF147" s="165" t="str">
        <f t="shared" si="19"/>
        <v>ns</v>
      </c>
    </row>
    <row r="148" spans="58:58">
      <c r="BF148" s="165" t="str">
        <f t="shared" si="19"/>
        <v>ns</v>
      </c>
    </row>
    <row r="149" spans="58:58">
      <c r="BF149" s="165" t="str">
        <f t="shared" si="19"/>
        <v>ns</v>
      </c>
    </row>
    <row r="150" spans="58:58">
      <c r="BF150" s="165"/>
    </row>
    <row r="151" spans="58:58" ht="13.5" thickBot="1">
      <c r="BF151" s="378"/>
    </row>
    <row r="152" spans="58:58">
      <c r="BF152" s="168"/>
    </row>
    <row r="153" spans="58:58">
      <c r="BF153" s="379" t="str">
        <f>LEFT($AY:$AY,2)&amp;"/"&amp;LEFT(BC:BC,2)</f>
        <v>/</v>
      </c>
    </row>
    <row r="154" spans="58:58">
      <c r="BF154" s="348"/>
    </row>
    <row r="155" spans="58:58">
      <c r="BF155" s="165" t="str">
        <f t="shared" ref="BF155:BF168" si="20">IF(ISERROR($BD155/AX155),"ns",IF($BD155/AX155&gt;200%,"x"&amp;(ROUND($BD155/AX155,1)),IF($BD155/AX155&lt;0,"ns",$BD155/AX155-1)))</f>
        <v>ns</v>
      </c>
    </row>
    <row r="156" spans="58:58">
      <c r="BF156" s="165" t="str">
        <f t="shared" si="20"/>
        <v>ns</v>
      </c>
    </row>
    <row r="157" spans="58:58">
      <c r="BF157" s="165" t="str">
        <f t="shared" si="20"/>
        <v>ns</v>
      </c>
    </row>
    <row r="158" spans="58:58">
      <c r="BF158" s="165" t="str">
        <f t="shared" si="20"/>
        <v>ns</v>
      </c>
    </row>
    <row r="159" spans="58:58">
      <c r="BF159" s="165" t="str">
        <f t="shared" si="20"/>
        <v>ns</v>
      </c>
    </row>
    <row r="160" spans="58:58">
      <c r="BF160" s="165" t="str">
        <f t="shared" si="20"/>
        <v>ns</v>
      </c>
    </row>
    <row r="161" spans="58:58">
      <c r="BF161" s="165" t="str">
        <f t="shared" si="20"/>
        <v>ns</v>
      </c>
    </row>
    <row r="162" spans="58:58">
      <c r="BF162" s="165" t="str">
        <f t="shared" si="20"/>
        <v>ns</v>
      </c>
    </row>
    <row r="163" spans="58:58">
      <c r="BF163" s="165" t="str">
        <f t="shared" si="20"/>
        <v>ns</v>
      </c>
    </row>
    <row r="164" spans="58:58">
      <c r="BF164" s="165" t="str">
        <f t="shared" si="20"/>
        <v>ns</v>
      </c>
    </row>
    <row r="165" spans="58:58">
      <c r="BF165" s="165" t="str">
        <f t="shared" si="20"/>
        <v>ns</v>
      </c>
    </row>
    <row r="166" spans="58:58">
      <c r="BF166" s="165" t="str">
        <f t="shared" si="20"/>
        <v>ns</v>
      </c>
    </row>
    <row r="167" spans="58:58">
      <c r="BF167" s="165" t="str">
        <f t="shared" si="20"/>
        <v>ns</v>
      </c>
    </row>
    <row r="168" spans="58:58">
      <c r="BF168" s="165" t="str">
        <f t="shared" si="20"/>
        <v>ns</v>
      </c>
    </row>
    <row r="169" spans="58:58">
      <c r="BF169" s="165"/>
    </row>
    <row r="170" spans="58:58" ht="13.5" thickBot="1">
      <c r="BF170" s="378"/>
    </row>
    <row r="171" spans="58:58">
      <c r="BF171" s="168"/>
    </row>
    <row r="172" spans="58:58">
      <c r="BF172" s="379" t="str">
        <f>LEFT($AY:$AY,2)&amp;"/"&amp;LEFT(BC:BC,2)</f>
        <v>/</v>
      </c>
    </row>
    <row r="173" spans="58:58">
      <c r="BF173" s="348"/>
    </row>
    <row r="174" spans="58:58">
      <c r="BF174" s="165" t="str">
        <f t="shared" ref="BF174:BF186" si="21">IF(ISERROR($BD174/AX174),"ns",IF($BD174/AX174&gt;200%,"x"&amp;(ROUND($BD174/AX174,1)),IF($BD174/AX174&lt;0,"ns",$BD174/AX174-1)))</f>
        <v>ns</v>
      </c>
    </row>
    <row r="175" spans="58:58">
      <c r="BF175" s="165" t="str">
        <f t="shared" si="21"/>
        <v>ns</v>
      </c>
    </row>
    <row r="176" spans="58:58">
      <c r="BF176" s="165" t="str">
        <f t="shared" si="21"/>
        <v>ns</v>
      </c>
    </row>
    <row r="177" spans="58:58">
      <c r="BF177" s="165" t="str">
        <f t="shared" si="21"/>
        <v>ns</v>
      </c>
    </row>
    <row r="178" spans="58:58">
      <c r="BF178" s="165" t="str">
        <f t="shared" si="21"/>
        <v>ns</v>
      </c>
    </row>
    <row r="179" spans="58:58">
      <c r="BF179" s="165" t="str">
        <f t="shared" si="21"/>
        <v>ns</v>
      </c>
    </row>
    <row r="180" spans="58:58">
      <c r="BF180" s="165" t="str">
        <f t="shared" si="21"/>
        <v>ns</v>
      </c>
    </row>
    <row r="181" spans="58:58">
      <c r="BF181" s="165" t="str">
        <f t="shared" si="21"/>
        <v>ns</v>
      </c>
    </row>
    <row r="182" spans="58:58">
      <c r="BF182" s="165" t="str">
        <f t="shared" si="21"/>
        <v>ns</v>
      </c>
    </row>
    <row r="183" spans="58:58">
      <c r="BF183" s="165" t="str">
        <f t="shared" si="21"/>
        <v>ns</v>
      </c>
    </row>
    <row r="184" spans="58:58">
      <c r="BF184" s="165" t="str">
        <f t="shared" si="21"/>
        <v>ns</v>
      </c>
    </row>
    <row r="185" spans="58:58">
      <c r="BF185" s="165" t="str">
        <f t="shared" si="21"/>
        <v>ns</v>
      </c>
    </row>
    <row r="186" spans="58:58">
      <c r="BF186" s="165" t="str">
        <f t="shared" si="21"/>
        <v>ns</v>
      </c>
    </row>
    <row r="187" spans="58:58">
      <c r="BF187" s="165"/>
    </row>
    <row r="188" spans="58:58">
      <c r="BF188" s="165"/>
    </row>
    <row r="189" spans="58:58" ht="13.5" thickBot="1">
      <c r="BF189" s="378"/>
    </row>
    <row r="190" spans="58:58">
      <c r="BF190" s="381"/>
    </row>
    <row r="191" spans="58:58">
      <c r="BF191" s="379" t="str">
        <f>LEFT($AY:$AY,2)&amp;"/"&amp;LEFT(BC:BC,2)</f>
        <v>/</v>
      </c>
    </row>
    <row r="192" spans="58:58">
      <c r="BF192" s="348"/>
    </row>
    <row r="193" spans="58:58">
      <c r="BF193" s="165" t="str">
        <f t="shared" ref="BF193:BF206" si="22">IF(ISERROR($BD193/AX193),"ns",IF($BD193/AX193&gt;200%,"x"&amp;(ROUND($BD193/AX193,1)),IF($BD193/AX193&lt;0,"ns",$BD193/AX193-1)))</f>
        <v>ns</v>
      </c>
    </row>
    <row r="194" spans="58:58">
      <c r="BF194" s="165" t="str">
        <f t="shared" si="22"/>
        <v>ns</v>
      </c>
    </row>
    <row r="195" spans="58:58">
      <c r="BF195" s="165" t="str">
        <f t="shared" si="22"/>
        <v>ns</v>
      </c>
    </row>
    <row r="196" spans="58:58">
      <c r="BF196" s="165" t="str">
        <f t="shared" si="22"/>
        <v>ns</v>
      </c>
    </row>
    <row r="197" spans="58:58">
      <c r="BF197" s="165" t="str">
        <f t="shared" si="22"/>
        <v>ns</v>
      </c>
    </row>
    <row r="198" spans="58:58">
      <c r="BF198" s="165" t="str">
        <f t="shared" si="22"/>
        <v>ns</v>
      </c>
    </row>
    <row r="199" spans="58:58">
      <c r="BF199" s="165" t="str">
        <f t="shared" si="22"/>
        <v>ns</v>
      </c>
    </row>
    <row r="200" spans="58:58">
      <c r="BF200" s="165" t="str">
        <f t="shared" si="22"/>
        <v>ns</v>
      </c>
    </row>
    <row r="201" spans="58:58">
      <c r="BF201" s="165" t="str">
        <f t="shared" si="22"/>
        <v>ns</v>
      </c>
    </row>
    <row r="202" spans="58:58">
      <c r="BF202" s="165" t="str">
        <f t="shared" si="22"/>
        <v>ns</v>
      </c>
    </row>
    <row r="203" spans="58:58">
      <c r="BF203" s="165" t="str">
        <f t="shared" si="22"/>
        <v>ns</v>
      </c>
    </row>
    <row r="204" spans="58:58">
      <c r="BF204" s="165" t="str">
        <f t="shared" si="22"/>
        <v>ns</v>
      </c>
    </row>
    <row r="205" spans="58:58">
      <c r="BF205" s="165" t="str">
        <f t="shared" si="22"/>
        <v>ns</v>
      </c>
    </row>
    <row r="206" spans="58:58">
      <c r="BF206" s="165" t="str">
        <f t="shared" si="22"/>
        <v>ns</v>
      </c>
    </row>
    <row r="207" spans="58:58">
      <c r="BF207" s="165"/>
    </row>
    <row r="208" spans="58:58" ht="13.5" thickBot="1">
      <c r="BF208" s="378"/>
    </row>
    <row r="209" spans="58:58">
      <c r="BF209" s="381"/>
    </row>
    <row r="210" spans="58:58">
      <c r="BF210" s="379" t="str">
        <f>LEFT($AY:$AY,2)&amp;"/"&amp;LEFT(BC:BC,2)</f>
        <v>/</v>
      </c>
    </row>
    <row r="211" spans="58:58">
      <c r="BF211" s="348"/>
    </row>
    <row r="212" spans="58:58">
      <c r="BF212" s="165" t="str">
        <f t="shared" ref="BF212:BF225" si="23">IF(ISERROR($BD212/AX212),"ns",IF($BD212/AX212&gt;200%,"x"&amp;(ROUND($BD212/AX212,1)),IF($BD212/AX212&lt;0,"ns",$BD212/AX212-1)))</f>
        <v>ns</v>
      </c>
    </row>
    <row r="213" spans="58:58">
      <c r="BF213" s="165" t="str">
        <f t="shared" si="23"/>
        <v>ns</v>
      </c>
    </row>
    <row r="214" spans="58:58">
      <c r="BF214" s="165" t="str">
        <f t="shared" si="23"/>
        <v>ns</v>
      </c>
    </row>
    <row r="215" spans="58:58">
      <c r="BF215" s="165" t="str">
        <f t="shared" si="23"/>
        <v>ns</v>
      </c>
    </row>
    <row r="216" spans="58:58">
      <c r="BF216" s="165" t="str">
        <f t="shared" si="23"/>
        <v>ns</v>
      </c>
    </row>
    <row r="217" spans="58:58">
      <c r="BF217" s="165" t="str">
        <f t="shared" si="23"/>
        <v>ns</v>
      </c>
    </row>
    <row r="218" spans="58:58">
      <c r="BF218" s="165" t="str">
        <f t="shared" si="23"/>
        <v>ns</v>
      </c>
    </row>
    <row r="219" spans="58:58">
      <c r="BF219" s="165" t="str">
        <f t="shared" si="23"/>
        <v>ns</v>
      </c>
    </row>
    <row r="220" spans="58:58">
      <c r="BF220" s="165" t="str">
        <f t="shared" si="23"/>
        <v>ns</v>
      </c>
    </row>
    <row r="221" spans="58:58">
      <c r="BF221" s="165" t="str">
        <f t="shared" si="23"/>
        <v>ns</v>
      </c>
    </row>
    <row r="222" spans="58:58">
      <c r="BF222" s="165" t="str">
        <f t="shared" si="23"/>
        <v>ns</v>
      </c>
    </row>
    <row r="223" spans="58:58">
      <c r="BF223" s="165" t="str">
        <f t="shared" si="23"/>
        <v>ns</v>
      </c>
    </row>
    <row r="224" spans="58:58">
      <c r="BF224" s="165" t="str">
        <f t="shared" si="23"/>
        <v>ns</v>
      </c>
    </row>
    <row r="225" spans="58:58">
      <c r="BF225" s="165" t="str">
        <f t="shared" si="23"/>
        <v>ns</v>
      </c>
    </row>
    <row r="226" spans="58:58">
      <c r="BF226" s="165"/>
    </row>
    <row r="227" spans="58:58" ht="13.5" thickBot="1">
      <c r="BF227" s="378"/>
    </row>
    <row r="228" spans="58:58">
      <c r="BF228" s="168"/>
    </row>
    <row r="229" spans="58:58">
      <c r="BF229" s="379" t="str">
        <f>LEFT($AY:$AY,2)&amp;"/"&amp;LEFT(BC:BC,2)</f>
        <v>/</v>
      </c>
    </row>
    <row r="230" spans="58:58">
      <c r="BF230" s="348"/>
    </row>
    <row r="231" spans="58:58">
      <c r="BF231" s="165" t="str">
        <f t="shared" ref="BF231:BF244" si="24">IF(ISERROR($BD231/AX231),"ns",IF($BD231/AX231&gt;200%,"x"&amp;(ROUND($BD231/AX231,1)),IF($BD231/AX231&lt;0,"ns",$BD231/AX231-1)))</f>
        <v>ns</v>
      </c>
    </row>
    <row r="232" spans="58:58">
      <c r="BF232" s="165" t="str">
        <f t="shared" si="24"/>
        <v>ns</v>
      </c>
    </row>
    <row r="233" spans="58:58">
      <c r="BF233" s="165" t="str">
        <f t="shared" si="24"/>
        <v>ns</v>
      </c>
    </row>
    <row r="234" spans="58:58">
      <c r="BF234" s="165" t="str">
        <f t="shared" si="24"/>
        <v>ns</v>
      </c>
    </row>
    <row r="235" spans="58:58">
      <c r="BF235" s="165" t="str">
        <f t="shared" si="24"/>
        <v>ns</v>
      </c>
    </row>
    <row r="236" spans="58:58">
      <c r="BF236" s="165" t="str">
        <f t="shared" si="24"/>
        <v>ns</v>
      </c>
    </row>
    <row r="237" spans="58:58">
      <c r="BF237" s="165" t="str">
        <f t="shared" si="24"/>
        <v>ns</v>
      </c>
    </row>
    <row r="238" spans="58:58">
      <c r="BF238" s="165" t="str">
        <f t="shared" si="24"/>
        <v>ns</v>
      </c>
    </row>
    <row r="239" spans="58:58">
      <c r="BF239" s="165" t="str">
        <f t="shared" si="24"/>
        <v>ns</v>
      </c>
    </row>
    <row r="240" spans="58:58">
      <c r="BF240" s="165" t="str">
        <f t="shared" si="24"/>
        <v>ns</v>
      </c>
    </row>
    <row r="241" spans="58:58">
      <c r="BF241" s="165" t="str">
        <f t="shared" si="24"/>
        <v>ns</v>
      </c>
    </row>
    <row r="242" spans="58:58">
      <c r="BF242" s="165" t="str">
        <f t="shared" si="24"/>
        <v>ns</v>
      </c>
    </row>
    <row r="243" spans="58:58">
      <c r="BF243" s="165" t="str">
        <f t="shared" si="24"/>
        <v>ns</v>
      </c>
    </row>
    <row r="244" spans="58:58">
      <c r="BF244" s="165" t="str">
        <f t="shared" si="24"/>
        <v>ns</v>
      </c>
    </row>
    <row r="245" spans="58:58">
      <c r="BF245" s="165"/>
    </row>
    <row r="246" spans="58:58">
      <c r="BF246" s="297"/>
    </row>
    <row r="247" spans="58:58" ht="13.5" thickBot="1">
      <c r="BF247" s="378"/>
    </row>
    <row r="248" spans="58:58">
      <c r="BF248" s="381"/>
    </row>
    <row r="249" spans="58:58">
      <c r="BF249" s="379" t="str">
        <f>LEFT($AY:$AY,2)&amp;"/"&amp;LEFT(BC:BC,2)</f>
        <v>/</v>
      </c>
    </row>
    <row r="250" spans="58:58">
      <c r="BF250" s="348"/>
    </row>
    <row r="251" spans="58:58">
      <c r="BF251" s="165" t="str">
        <f t="shared" ref="BF251:BF267" si="25">IF(ISERROR($BD251/AX251),"ns",IF($BD251/AX251&gt;200%,"x"&amp;(ROUND($BD251/AX251,1)),IF($BD251/AX251&lt;0,"ns",$BD251/AX251-1)))</f>
        <v>ns</v>
      </c>
    </row>
    <row r="252" spans="58:58">
      <c r="BF252" s="165" t="str">
        <f t="shared" si="25"/>
        <v>ns</v>
      </c>
    </row>
    <row r="253" spans="58:58">
      <c r="BF253" s="165" t="str">
        <f t="shared" si="25"/>
        <v>ns</v>
      </c>
    </row>
    <row r="254" spans="58:58">
      <c r="BF254" s="165" t="str">
        <f t="shared" si="25"/>
        <v>ns</v>
      </c>
    </row>
    <row r="255" spans="58:58">
      <c r="BF255" s="165" t="str">
        <f t="shared" si="25"/>
        <v>ns</v>
      </c>
    </row>
    <row r="256" spans="58:58">
      <c r="BF256" s="165" t="str">
        <f t="shared" si="25"/>
        <v>ns</v>
      </c>
    </row>
    <row r="257" spans="58:58">
      <c r="BF257" s="165" t="str">
        <f t="shared" si="25"/>
        <v>ns</v>
      </c>
    </row>
    <row r="258" spans="58:58">
      <c r="BF258" s="165" t="str">
        <f t="shared" si="25"/>
        <v>ns</v>
      </c>
    </row>
    <row r="259" spans="58:58">
      <c r="BF259" s="165" t="str">
        <f t="shared" si="25"/>
        <v>ns</v>
      </c>
    </row>
    <row r="260" spans="58:58">
      <c r="BF260" s="165" t="str">
        <f t="shared" si="25"/>
        <v>ns</v>
      </c>
    </row>
    <row r="261" spans="58:58">
      <c r="BF261" s="165" t="str">
        <f t="shared" si="25"/>
        <v>ns</v>
      </c>
    </row>
    <row r="262" spans="58:58">
      <c r="BF262" s="165" t="str">
        <f t="shared" si="25"/>
        <v>ns</v>
      </c>
    </row>
    <row r="263" spans="58:58">
      <c r="BF263" s="165" t="str">
        <f t="shared" si="25"/>
        <v>ns</v>
      </c>
    </row>
    <row r="264" spans="58:58">
      <c r="BF264" s="165" t="str">
        <f t="shared" si="25"/>
        <v>ns</v>
      </c>
    </row>
    <row r="265" spans="58:58">
      <c r="BF265" s="165" t="str">
        <f t="shared" si="25"/>
        <v>ns</v>
      </c>
    </row>
    <row r="266" spans="58:58">
      <c r="BF266" s="165" t="str">
        <f t="shared" si="25"/>
        <v>ns</v>
      </c>
    </row>
    <row r="267" spans="58:58">
      <c r="BF267" s="165" t="str">
        <f t="shared" si="25"/>
        <v>ns</v>
      </c>
    </row>
    <row r="268" spans="58:58">
      <c r="BF268" s="165"/>
    </row>
    <row r="269" spans="58:58" ht="13.5" thickBot="1">
      <c r="BF269" s="378"/>
    </row>
    <row r="270" spans="58:58">
      <c r="BF270" s="168"/>
    </row>
    <row r="271" spans="58:58">
      <c r="BF271" s="379" t="str">
        <f>LEFT($AY:$AY,2)&amp;"/"&amp;LEFT(BC:BC,2)</f>
        <v>/</v>
      </c>
    </row>
    <row r="272" spans="58:58">
      <c r="BF272" s="348"/>
    </row>
    <row r="273" spans="58:58">
      <c r="BF273" s="165" t="str">
        <f t="shared" ref="BF273:BF289" si="26">IF(ISERROR($BD273/AX273),"ns",IF($BD273/AX273&gt;200%,"x"&amp;(ROUND($BD273/AX273,1)),IF($BD273/AX273&lt;0,"ns",$BD273/AX273-1)))</f>
        <v>ns</v>
      </c>
    </row>
    <row r="274" spans="58:58">
      <c r="BF274" s="165" t="str">
        <f t="shared" si="26"/>
        <v>ns</v>
      </c>
    </row>
    <row r="275" spans="58:58">
      <c r="BF275" s="165" t="str">
        <f t="shared" si="26"/>
        <v>ns</v>
      </c>
    </row>
    <row r="276" spans="58:58">
      <c r="BF276" s="165" t="str">
        <f t="shared" si="26"/>
        <v>ns</v>
      </c>
    </row>
    <row r="277" spans="58:58">
      <c r="BF277" s="165" t="str">
        <f t="shared" si="26"/>
        <v>ns</v>
      </c>
    </row>
    <row r="278" spans="58:58">
      <c r="BF278" s="165" t="str">
        <f t="shared" si="26"/>
        <v>ns</v>
      </c>
    </row>
    <row r="279" spans="58:58">
      <c r="BF279" s="165" t="str">
        <f t="shared" si="26"/>
        <v>ns</v>
      </c>
    </row>
    <row r="280" spans="58:58">
      <c r="BF280" s="165" t="str">
        <f t="shared" si="26"/>
        <v>ns</v>
      </c>
    </row>
    <row r="281" spans="58:58">
      <c r="BF281" s="165" t="str">
        <f t="shared" si="26"/>
        <v>ns</v>
      </c>
    </row>
    <row r="282" spans="58:58">
      <c r="BF282" s="165" t="str">
        <f t="shared" si="26"/>
        <v>ns</v>
      </c>
    </row>
    <row r="283" spans="58:58">
      <c r="BF283" s="165" t="str">
        <f t="shared" si="26"/>
        <v>ns</v>
      </c>
    </row>
    <row r="284" spans="58:58">
      <c r="BF284" s="165" t="str">
        <f t="shared" si="26"/>
        <v>ns</v>
      </c>
    </row>
    <row r="285" spans="58:58">
      <c r="BF285" s="165" t="str">
        <f t="shared" si="26"/>
        <v>ns</v>
      </c>
    </row>
    <row r="286" spans="58:58">
      <c r="BF286" s="165" t="str">
        <f t="shared" si="26"/>
        <v>ns</v>
      </c>
    </row>
    <row r="287" spans="58:58">
      <c r="BF287" s="165" t="str">
        <f t="shared" si="26"/>
        <v>ns</v>
      </c>
    </row>
    <row r="288" spans="58:58">
      <c r="BF288" s="165" t="str">
        <f t="shared" si="26"/>
        <v>ns</v>
      </c>
    </row>
    <row r="289" spans="58:58">
      <c r="BF289" s="165" t="str">
        <f t="shared" si="26"/>
        <v>ns</v>
      </c>
    </row>
    <row r="290" spans="58:58">
      <c r="BF290" s="168"/>
    </row>
    <row r="291" spans="58:58" ht="13.5" thickBot="1">
      <c r="BF291" s="378"/>
    </row>
    <row r="292" spans="58:58">
      <c r="BF292" s="168"/>
    </row>
    <row r="293" spans="58:58">
      <c r="BF293" s="379" t="str">
        <f>LEFT($AY:$AY,2)&amp;"/"&amp;LEFT(BC:BC,2)</f>
        <v>/</v>
      </c>
    </row>
    <row r="294" spans="58:58">
      <c r="BF294" s="348"/>
    </row>
    <row r="295" spans="58:58">
      <c r="BF295" s="165" t="str">
        <f t="shared" ref="BF295:BF311" si="27">IF(ISERROR($BD295/AX295),"ns",IF($BD295/AX295&gt;200%,"x"&amp;(ROUND($BD295/AX295,1)),IF($BD295/AX295&lt;0,"ns",$BD295/AX295-1)))</f>
        <v>ns</v>
      </c>
    </row>
    <row r="296" spans="58:58">
      <c r="BF296" s="165" t="str">
        <f t="shared" si="27"/>
        <v>ns</v>
      </c>
    </row>
    <row r="297" spans="58:58">
      <c r="BF297" s="165" t="str">
        <f t="shared" si="27"/>
        <v>ns</v>
      </c>
    </row>
    <row r="298" spans="58:58">
      <c r="BF298" s="165" t="str">
        <f t="shared" si="27"/>
        <v>ns</v>
      </c>
    </row>
    <row r="299" spans="58:58">
      <c r="BF299" s="165" t="str">
        <f t="shared" si="27"/>
        <v>ns</v>
      </c>
    </row>
    <row r="300" spans="58:58">
      <c r="BF300" s="165" t="str">
        <f t="shared" si="27"/>
        <v>ns</v>
      </c>
    </row>
    <row r="301" spans="58:58">
      <c r="BF301" s="165" t="str">
        <f t="shared" si="27"/>
        <v>ns</v>
      </c>
    </row>
    <row r="302" spans="58:58">
      <c r="BF302" s="165" t="str">
        <f t="shared" si="27"/>
        <v>ns</v>
      </c>
    </row>
    <row r="303" spans="58:58">
      <c r="BF303" s="165" t="str">
        <f t="shared" si="27"/>
        <v>ns</v>
      </c>
    </row>
    <row r="304" spans="58:58">
      <c r="BF304" s="165" t="str">
        <f t="shared" si="27"/>
        <v>ns</v>
      </c>
    </row>
    <row r="305" spans="58:58">
      <c r="BF305" s="165" t="str">
        <f t="shared" si="27"/>
        <v>ns</v>
      </c>
    </row>
    <row r="306" spans="58:58">
      <c r="BF306" s="165" t="str">
        <f t="shared" si="27"/>
        <v>ns</v>
      </c>
    </row>
    <row r="307" spans="58:58">
      <c r="BF307" s="165" t="str">
        <f t="shared" si="27"/>
        <v>ns</v>
      </c>
    </row>
    <row r="308" spans="58:58">
      <c r="BF308" s="165" t="str">
        <f t="shared" si="27"/>
        <v>ns</v>
      </c>
    </row>
    <row r="309" spans="58:58">
      <c r="BF309" s="165" t="str">
        <f t="shared" si="27"/>
        <v>ns</v>
      </c>
    </row>
    <row r="310" spans="58:58">
      <c r="BF310" s="165" t="str">
        <f t="shared" si="27"/>
        <v>ns</v>
      </c>
    </row>
    <row r="311" spans="58:58">
      <c r="BF311" s="165" t="str">
        <f t="shared" si="27"/>
        <v>ns</v>
      </c>
    </row>
    <row r="312" spans="58:58">
      <c r="BF312" s="168"/>
    </row>
    <row r="313" spans="58:58" ht="13.5" thickBot="1">
      <c r="BF313" s="378"/>
    </row>
    <row r="314" spans="58:58">
      <c r="BF314" s="168"/>
    </row>
    <row r="315" spans="58:58">
      <c r="BF315" s="379" t="str">
        <f>LEFT($AY:$AY,2)&amp;"/"&amp;LEFT(BC:BC,2)</f>
        <v>/</v>
      </c>
    </row>
    <row r="316" spans="58:58">
      <c r="BF316" s="348"/>
    </row>
    <row r="317" spans="58:58">
      <c r="BF317" s="165" t="str">
        <f t="shared" ref="BF317:BF333" si="28">IF(ISERROR($BD317/AX317),"ns",IF($BD317/AX317&gt;200%,"x"&amp;(ROUND($BD317/AX317,1)),IF($BD317/AX317&lt;0,"ns",$BD317/AX317-1)))</f>
        <v>ns</v>
      </c>
    </row>
    <row r="318" spans="58:58">
      <c r="BF318" s="165" t="str">
        <f t="shared" si="28"/>
        <v>ns</v>
      </c>
    </row>
    <row r="319" spans="58:58">
      <c r="BF319" s="165" t="str">
        <f t="shared" si="28"/>
        <v>ns</v>
      </c>
    </row>
    <row r="320" spans="58:58">
      <c r="BF320" s="165" t="str">
        <f t="shared" si="28"/>
        <v>ns</v>
      </c>
    </row>
    <row r="321" spans="58:58">
      <c r="BF321" s="165" t="str">
        <f t="shared" si="28"/>
        <v>ns</v>
      </c>
    </row>
    <row r="322" spans="58:58">
      <c r="BF322" s="165" t="str">
        <f t="shared" si="28"/>
        <v>ns</v>
      </c>
    </row>
    <row r="323" spans="58:58">
      <c r="BF323" s="165" t="str">
        <f t="shared" si="28"/>
        <v>ns</v>
      </c>
    </row>
    <row r="324" spans="58:58">
      <c r="BF324" s="165" t="str">
        <f t="shared" si="28"/>
        <v>ns</v>
      </c>
    </row>
    <row r="325" spans="58:58">
      <c r="BF325" s="165" t="str">
        <f t="shared" si="28"/>
        <v>ns</v>
      </c>
    </row>
    <row r="326" spans="58:58">
      <c r="BF326" s="165" t="str">
        <f t="shared" si="28"/>
        <v>ns</v>
      </c>
    </row>
    <row r="327" spans="58:58">
      <c r="BF327" s="165" t="str">
        <f t="shared" si="28"/>
        <v>ns</v>
      </c>
    </row>
    <row r="328" spans="58:58">
      <c r="BF328" s="165" t="str">
        <f t="shared" si="28"/>
        <v>ns</v>
      </c>
    </row>
    <row r="329" spans="58:58">
      <c r="BF329" s="165" t="str">
        <f t="shared" si="28"/>
        <v>ns</v>
      </c>
    </row>
    <row r="330" spans="58:58">
      <c r="BF330" s="165" t="str">
        <f t="shared" si="28"/>
        <v>ns</v>
      </c>
    </row>
    <row r="331" spans="58:58">
      <c r="BF331" s="165" t="str">
        <f t="shared" si="28"/>
        <v>ns</v>
      </c>
    </row>
    <row r="332" spans="58:58">
      <c r="BF332" s="165" t="str">
        <f t="shared" si="28"/>
        <v>ns</v>
      </c>
    </row>
    <row r="333" spans="58:58">
      <c r="BF333" s="165" t="str">
        <f t="shared" si="28"/>
        <v>ns</v>
      </c>
    </row>
    <row r="334" spans="58:58">
      <c r="BF334" s="168"/>
    </row>
    <row r="335" spans="58:58" ht="13.5" thickBot="1">
      <c r="BF335" s="378"/>
    </row>
    <row r="336" spans="58:58">
      <c r="BF336" s="168"/>
    </row>
    <row r="337" spans="58:58">
      <c r="BF337" s="379" t="str">
        <f>LEFT($AY:$AY,2)&amp;"/"&amp;LEFT(BC:BC,2)</f>
        <v>/</v>
      </c>
    </row>
    <row r="338" spans="58:58">
      <c r="BF338" s="348"/>
    </row>
    <row r="339" spans="58:58">
      <c r="BF339" s="165" t="str">
        <f t="shared" ref="BF339:BF352" si="29">IF(ISERROR($BD339/AX339),"ns",IF($BD339/AX339&gt;200%,"x"&amp;(ROUND($BD339/AX339,1)),IF($BD339/AX339&lt;0,"ns",$BD339/AX339-1)))</f>
        <v>ns</v>
      </c>
    </row>
    <row r="340" spans="58:58">
      <c r="BF340" s="165" t="str">
        <f t="shared" si="29"/>
        <v>ns</v>
      </c>
    </row>
    <row r="341" spans="58:58">
      <c r="BF341" s="165" t="str">
        <f t="shared" si="29"/>
        <v>ns</v>
      </c>
    </row>
    <row r="342" spans="58:58">
      <c r="BF342" s="165" t="str">
        <f t="shared" si="29"/>
        <v>ns</v>
      </c>
    </row>
    <row r="343" spans="58:58">
      <c r="BF343" s="165" t="str">
        <f t="shared" si="29"/>
        <v>ns</v>
      </c>
    </row>
    <row r="344" spans="58:58">
      <c r="BF344" s="165" t="str">
        <f t="shared" si="29"/>
        <v>ns</v>
      </c>
    </row>
    <row r="345" spans="58:58">
      <c r="BF345" s="165" t="str">
        <f t="shared" si="29"/>
        <v>ns</v>
      </c>
    </row>
    <row r="346" spans="58:58">
      <c r="BF346" s="165" t="str">
        <f t="shared" si="29"/>
        <v>ns</v>
      </c>
    </row>
    <row r="347" spans="58:58">
      <c r="BF347" s="165" t="str">
        <f t="shared" si="29"/>
        <v>ns</v>
      </c>
    </row>
    <row r="348" spans="58:58">
      <c r="BF348" s="165" t="str">
        <f t="shared" si="29"/>
        <v>ns</v>
      </c>
    </row>
    <row r="349" spans="58:58">
      <c r="BF349" s="165" t="str">
        <f t="shared" si="29"/>
        <v>ns</v>
      </c>
    </row>
    <row r="350" spans="58:58">
      <c r="BF350" s="165" t="str">
        <f t="shared" si="29"/>
        <v>ns</v>
      </c>
    </row>
    <row r="351" spans="58:58">
      <c r="BF351" s="165" t="str">
        <f t="shared" si="29"/>
        <v>ns</v>
      </c>
    </row>
    <row r="352" spans="58:58">
      <c r="BF352" s="165" t="str">
        <f t="shared" si="29"/>
        <v>ns</v>
      </c>
    </row>
    <row r="353" spans="58:58">
      <c r="BF353" s="165"/>
    </row>
    <row r="354" spans="58:58">
      <c r="BF354" s="165"/>
    </row>
    <row r="355" spans="58:58" ht="13.5" thickBot="1">
      <c r="BF355" s="378"/>
    </row>
    <row r="356" spans="58:58">
      <c r="BF356" s="381"/>
    </row>
    <row r="357" spans="58:58">
      <c r="BF357" s="379" t="str">
        <f>LEFT($AV:$AV,2)&amp;"/"&amp;LEFT(AZ:AZ,2)</f>
        <v>/</v>
      </c>
    </row>
    <row r="358" spans="58:58">
      <c r="BF358" s="348"/>
    </row>
    <row r="359" spans="58:58">
      <c r="BF359" s="165" t="str">
        <f t="shared" ref="BF359:BF372" si="30">IF(ISERROR($BA359/AU359),"ns",IF($BA359/AU359&gt;200%,"x"&amp;(ROUND($BA359/AU359,1)),IF($BA359/AU359&lt;0,"ns",$BA359/AU359-1)))</f>
        <v>ns</v>
      </c>
    </row>
    <row r="360" spans="58:58">
      <c r="BF360" s="165" t="str">
        <f t="shared" si="30"/>
        <v>ns</v>
      </c>
    </row>
    <row r="361" spans="58:58">
      <c r="BF361" s="165" t="str">
        <f t="shared" si="30"/>
        <v>ns</v>
      </c>
    </row>
    <row r="362" spans="58:58">
      <c r="BF362" s="165" t="str">
        <f t="shared" si="30"/>
        <v>ns</v>
      </c>
    </row>
    <row r="363" spans="58:58">
      <c r="BF363" s="165" t="str">
        <f t="shared" si="30"/>
        <v>ns</v>
      </c>
    </row>
    <row r="364" spans="58:58">
      <c r="BF364" s="165" t="str">
        <f t="shared" si="30"/>
        <v>ns</v>
      </c>
    </row>
    <row r="365" spans="58:58">
      <c r="BF365" s="165" t="str">
        <f t="shared" si="30"/>
        <v>ns</v>
      </c>
    </row>
    <row r="366" spans="58:58">
      <c r="BF366" s="165" t="str">
        <f t="shared" si="30"/>
        <v>ns</v>
      </c>
    </row>
    <row r="367" spans="58:58">
      <c r="BF367" s="165" t="str">
        <f t="shared" si="30"/>
        <v>ns</v>
      </c>
    </row>
    <row r="368" spans="58:58">
      <c r="BF368" s="165" t="str">
        <f t="shared" si="30"/>
        <v>ns</v>
      </c>
    </row>
    <row r="369" spans="58:58">
      <c r="BF369" s="165" t="str">
        <f t="shared" si="30"/>
        <v>ns</v>
      </c>
    </row>
    <row r="370" spans="58:58">
      <c r="BF370" s="165" t="str">
        <f t="shared" si="30"/>
        <v>ns</v>
      </c>
    </row>
    <row r="371" spans="58:58">
      <c r="BF371" s="165" t="str">
        <f t="shared" si="30"/>
        <v>ns</v>
      </c>
    </row>
    <row r="372" spans="58:58">
      <c r="BF372" s="165" t="str">
        <f t="shared" si="30"/>
        <v>ns</v>
      </c>
    </row>
    <row r="373" spans="58:58">
      <c r="BF373" s="165"/>
    </row>
    <row r="374" spans="58:58">
      <c r="BF374" s="165"/>
    </row>
    <row r="375" spans="58:58" ht="13.5" thickBot="1">
      <c r="BF375" s="378"/>
    </row>
    <row r="376" spans="58:58">
      <c r="BF376" s="381"/>
    </row>
    <row r="377" spans="58:58">
      <c r="BF377" s="165" t="str">
        <f>IF(ISERROR($BD377/AX377),"ns",IF($BD377/AX377&gt;200%,"x"&amp;(ROUND($BD377/AX377,1)),IF($BD377/AX377&lt;0,"ns",$BD377/AX377-1)))</f>
        <v>ns</v>
      </c>
    </row>
    <row r="378" spans="58:58">
      <c r="BF378" s="348"/>
    </row>
    <row r="379" spans="58:58">
      <c r="BF379" s="165" t="str">
        <f t="shared" ref="BF379:BF397" si="31">IF(ISERROR($BD379/AX379),"ns",IF($BD379/AX379&gt;200%,"x"&amp;(ROUND($BD379/AX379,1)),IF($BD379/AX379&lt;0,"ns",$BD379/AX379-1)))</f>
        <v>ns</v>
      </c>
    </row>
    <row r="380" spans="58:58">
      <c r="BF380" s="165" t="str">
        <f t="shared" si="31"/>
        <v>ns</v>
      </c>
    </row>
    <row r="381" spans="58:58">
      <c r="BF381" s="165" t="str">
        <f t="shared" si="31"/>
        <v>ns</v>
      </c>
    </row>
    <row r="382" spans="58:58">
      <c r="BF382" s="165" t="str">
        <f t="shared" si="31"/>
        <v>ns</v>
      </c>
    </row>
    <row r="383" spans="58:58">
      <c r="BF383" s="165" t="str">
        <f t="shared" si="31"/>
        <v>ns</v>
      </c>
    </row>
    <row r="384" spans="58:58">
      <c r="BF384" s="165" t="str">
        <f t="shared" si="31"/>
        <v>ns</v>
      </c>
    </row>
    <row r="385" spans="58:58">
      <c r="BF385" s="165" t="str">
        <f t="shared" si="31"/>
        <v>ns</v>
      </c>
    </row>
    <row r="386" spans="58:58">
      <c r="BF386" s="165" t="str">
        <f t="shared" si="31"/>
        <v>ns</v>
      </c>
    </row>
    <row r="387" spans="58:58">
      <c r="BF387" s="165" t="str">
        <f t="shared" si="31"/>
        <v>ns</v>
      </c>
    </row>
    <row r="388" spans="58:58">
      <c r="BF388" s="165" t="str">
        <f t="shared" si="31"/>
        <v>ns</v>
      </c>
    </row>
    <row r="389" spans="58:58">
      <c r="BF389" s="165" t="str">
        <f t="shared" si="31"/>
        <v>ns</v>
      </c>
    </row>
    <row r="390" spans="58:58">
      <c r="BF390" s="165" t="str">
        <f t="shared" si="31"/>
        <v>ns</v>
      </c>
    </row>
    <row r="391" spans="58:58">
      <c r="BF391" s="165" t="str">
        <f t="shared" si="31"/>
        <v>ns</v>
      </c>
    </row>
    <row r="392" spans="58:58">
      <c r="BF392" s="165" t="str">
        <f t="shared" si="31"/>
        <v>ns</v>
      </c>
    </row>
    <row r="393" spans="58:58">
      <c r="BF393" s="165" t="str">
        <f t="shared" si="31"/>
        <v>ns</v>
      </c>
    </row>
    <row r="394" spans="58:58">
      <c r="BF394" s="165" t="str">
        <f t="shared" si="31"/>
        <v>ns</v>
      </c>
    </row>
    <row r="395" spans="58:58">
      <c r="BF395" s="165" t="str">
        <f t="shared" si="31"/>
        <v>ns</v>
      </c>
    </row>
    <row r="396" spans="58:58">
      <c r="BF396" s="165" t="str">
        <f t="shared" si="31"/>
        <v>ns</v>
      </c>
    </row>
    <row r="397" spans="58:58">
      <c r="BF397" s="165" t="str">
        <f t="shared" si="31"/>
        <v>ns</v>
      </c>
    </row>
  </sheetData>
  <pageMargins left="0" right="0" top="0" bottom="0" header="0.31496062992125984" footer="0.31496062992125984"/>
  <pageSetup paperSize="9" scale="16"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6A4E"/>
    <pageSetUpPr fitToPage="1"/>
  </sheetPr>
  <dimension ref="A1:BL397"/>
  <sheetViews>
    <sheetView showGridLines="0" topLeftCell="B13" zoomScale="70" zoomScaleNormal="70" workbookViewId="0">
      <selection activeCell="BG47" sqref="BG47"/>
    </sheetView>
  </sheetViews>
  <sheetFormatPr baseColWidth="10" defaultColWidth="11.42578125" defaultRowHeight="12.75" zeroHeight="1" outlineLevelRow="1" outlineLevelCol="1"/>
  <cols>
    <col min="1" max="1" width="27.42578125" style="51" hidden="1" customWidth="1" outlineLevel="1"/>
    <col min="2" max="2" width="50.5703125" customWidth="1" collapsed="1"/>
    <col min="3" max="12" width="11.42578125" hidden="1" customWidth="1" outlineLevel="1"/>
    <col min="13" max="13" width="12.140625" customWidth="1" collapsed="1"/>
    <col min="14" max="37" width="12.140625" hidden="1" customWidth="1" outlineLevel="1"/>
    <col min="38" max="38" width="12.140625" customWidth="1" collapsed="1"/>
    <col min="39" max="45" width="12.140625" customWidth="1"/>
    <col min="48" max="51" width="12.140625" customWidth="1"/>
    <col min="53" max="55" width="12.140625" customWidth="1"/>
    <col min="58" max="58" width="6.42578125" style="296" customWidth="1"/>
    <col min="59" max="59" width="11.5703125" style="407" bestFit="1" customWidth="1"/>
    <col min="60" max="61" width="9.85546875" customWidth="1"/>
    <col min="62" max="62" width="3.140625" customWidth="1"/>
    <col min="63" max="63" width="2.5703125" customWidth="1"/>
    <col min="64" max="64" width="9.85546875" style="6" customWidth="1"/>
  </cols>
  <sheetData>
    <row r="1" spans="1:64" s="1" customFormat="1" ht="13.5"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441</v>
      </c>
      <c r="AI1" s="52" t="s">
        <v>442</v>
      </c>
      <c r="AJ1" s="52" t="s">
        <v>443</v>
      </c>
      <c r="AK1" s="53">
        <v>44561</v>
      </c>
      <c r="AL1" s="52" t="s">
        <v>444</v>
      </c>
      <c r="AM1" s="52" t="s">
        <v>444</v>
      </c>
      <c r="AN1" s="52" t="s">
        <v>446</v>
      </c>
      <c r="AO1" s="52" t="s">
        <v>446</v>
      </c>
      <c r="AP1" s="52" t="s">
        <v>568</v>
      </c>
      <c r="AQ1" s="52" t="s">
        <v>568</v>
      </c>
      <c r="AR1" s="52" t="s">
        <v>575</v>
      </c>
      <c r="AS1" s="52" t="s">
        <v>575</v>
      </c>
      <c r="AT1" s="53">
        <v>44926</v>
      </c>
      <c r="AU1" s="53">
        <v>44926</v>
      </c>
      <c r="AV1" s="52" t="s">
        <v>597</v>
      </c>
      <c r="AW1" s="52" t="s">
        <v>608</v>
      </c>
      <c r="AX1" s="52" t="s">
        <v>612</v>
      </c>
      <c r="AY1" s="52" t="s">
        <v>618</v>
      </c>
      <c r="AZ1" s="53">
        <v>45291</v>
      </c>
      <c r="BA1" s="52" t="s">
        <v>625</v>
      </c>
      <c r="BB1" s="52" t="s">
        <v>636</v>
      </c>
      <c r="BC1" s="52" t="s">
        <v>645</v>
      </c>
      <c r="BD1" s="52" t="s">
        <v>655</v>
      </c>
      <c r="BE1" s="53">
        <v>45657</v>
      </c>
      <c r="BF1" s="125"/>
      <c r="BG1" s="401" t="s">
        <v>91</v>
      </c>
      <c r="BH1" s="297"/>
      <c r="BI1" s="297"/>
      <c r="BJ1" s="297"/>
      <c r="BK1" s="372"/>
      <c r="BL1" s="297"/>
    </row>
    <row r="2" spans="1:64" s="1" customFormat="1" ht="13.5" customHeight="1" outlineLevel="1">
      <c r="A2" s="22"/>
      <c r="C2" s="54" t="str">
        <f>LEFT(C$1,3)&amp;RIGHT(C$1,2)&amp;"_"&amp;$3:$3</f>
        <v>T1-15_Underlying</v>
      </c>
      <c r="D2" s="54" t="str">
        <f>LEFT(D$1,3)&amp;RIGHT(D$1,2)&amp;"_"&amp;$3:$3</f>
        <v>T2-15_Underlying</v>
      </c>
      <c r="E2" s="54" t="str">
        <f>LEFT(E$1,3)&amp;RIGHT(E$1,2)&amp;"_"&amp;$3:$3</f>
        <v>T3-15_Underlying</v>
      </c>
      <c r="F2" s="54" t="str">
        <f>LEFT(F$1,3)&amp;RIGHT(F$1,2)&amp;"_"&amp;$3:$3</f>
        <v>T4-15_Underlying</v>
      </c>
      <c r="G2" s="54"/>
      <c r="H2" s="54" t="str">
        <f>LEFT(H$1,3)&amp;RIGHT(H$1,2)&amp;"_"&amp;$3:$3</f>
        <v>T1-16_Underlying</v>
      </c>
      <c r="I2" s="54" t="str">
        <f>LEFT(I$1,3)&amp;RIGHT(I$1,2)&amp;"_"&amp;$3:$3</f>
        <v>T2-16_Underlying</v>
      </c>
      <c r="J2" s="54" t="str">
        <f>LEFT(J$1,3)&amp;RIGHT(J$1,2)&amp;"_"&amp;$3:$3</f>
        <v>T3-16_Underlying</v>
      </c>
      <c r="K2" s="54" t="str">
        <f>LEFT(K$1,3)&amp;RIGHT(K$1,2)&amp;"_"&amp;$3:$3</f>
        <v>T4-16_Underlying</v>
      </c>
      <c r="L2" s="53"/>
      <c r="M2" s="54" t="s">
        <v>514</v>
      </c>
      <c r="N2" s="54" t="s">
        <v>515</v>
      </c>
      <c r="O2" s="54" t="s">
        <v>516</v>
      </c>
      <c r="P2" s="54" t="s">
        <v>517</v>
      </c>
      <c r="Q2" s="54"/>
      <c r="R2" s="54" t="s">
        <v>519</v>
      </c>
      <c r="S2" s="54" t="s">
        <v>520</v>
      </c>
      <c r="T2" s="54" t="s">
        <v>521</v>
      </c>
      <c r="U2" s="54" t="s">
        <v>522</v>
      </c>
      <c r="V2" s="54"/>
      <c r="W2" s="54" t="s">
        <v>524</v>
      </c>
      <c r="X2" s="54" t="s">
        <v>525</v>
      </c>
      <c r="Y2" s="54" t="s">
        <v>526</v>
      </c>
      <c r="Z2" s="54" t="s">
        <v>527</v>
      </c>
      <c r="AA2" s="54"/>
      <c r="AB2" s="54" t="s">
        <v>529</v>
      </c>
      <c r="AC2" s="54" t="s">
        <v>530</v>
      </c>
      <c r="AD2" s="54" t="s">
        <v>531</v>
      </c>
      <c r="AE2" s="54" t="s">
        <v>532</v>
      </c>
      <c r="AF2" s="54"/>
      <c r="AG2" s="54" t="s">
        <v>534</v>
      </c>
      <c r="AH2" s="54" t="s">
        <v>535</v>
      </c>
      <c r="AI2" s="54" t="s">
        <v>536</v>
      </c>
      <c r="AJ2" s="54" t="s">
        <v>537</v>
      </c>
      <c r="AK2" s="54"/>
      <c r="AL2" s="54" t="s">
        <v>539</v>
      </c>
      <c r="AM2" s="54" t="s">
        <v>539</v>
      </c>
      <c r="AN2" s="54" t="s">
        <v>571</v>
      </c>
      <c r="AO2" s="54" t="s">
        <v>571</v>
      </c>
      <c r="AP2" s="54" t="s">
        <v>576</v>
      </c>
      <c r="AQ2" s="54" t="str">
        <f>LEFT(AQ$1,3)&amp;RIGHT(AQ$1,2)&amp;"_"&amp;$3:$3</f>
        <v>T3-22_Underlying</v>
      </c>
      <c r="AR2" s="54" t="str">
        <f>LEFT(AR$1,3)&amp;RIGHT(AR$1,2)&amp;"_"&amp;$3:$3</f>
        <v>T4-22_Underlying</v>
      </c>
      <c r="AS2" s="54" t="str">
        <f>LEFT(AS$1,3)&amp;RIGHT(AS$1,2)&amp;"_"&amp;$3:$3</f>
        <v>T4-22_Underlying</v>
      </c>
      <c r="AT2" s="54"/>
      <c r="AU2" s="54" t="s">
        <v>579</v>
      </c>
      <c r="AV2" s="54" t="s">
        <v>606</v>
      </c>
      <c r="AW2" s="54" t="s">
        <v>615</v>
      </c>
      <c r="AX2" s="54" t="s">
        <v>621</v>
      </c>
      <c r="AY2" s="54" t="s">
        <v>629</v>
      </c>
      <c r="AZ2" s="54"/>
      <c r="BA2" s="54" t="s">
        <v>648</v>
      </c>
      <c r="BB2" s="54" t="s">
        <v>650</v>
      </c>
      <c r="BC2" s="54" t="str">
        <f>LEFT(BC$1,3)&amp;RIGHT(BC$1,2)&amp;"_"&amp;$3:$3</f>
        <v>T3-24_Underlying</v>
      </c>
      <c r="BD2" s="54" t="str">
        <f>LEFT(BD$1,3)&amp;RIGHT(BD$1,2)&amp;"_"&amp;$3:$3</f>
        <v>T4-24_Underlying</v>
      </c>
      <c r="BE2" s="54" t="s">
        <v>658</v>
      </c>
      <c r="BF2" s="125"/>
      <c r="BG2" s="402" t="s">
        <v>92</v>
      </c>
      <c r="BH2" s="297"/>
      <c r="BI2" s="297"/>
      <c r="BJ2" s="297"/>
      <c r="BK2" s="372"/>
      <c r="BL2" s="297"/>
    </row>
    <row r="3" spans="1:64" s="1" customFormat="1" ht="13.5" customHeight="1" outlineLevel="1">
      <c r="A3" s="22"/>
      <c r="B3" s="23"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tr">
        <f>$B$3</f>
        <v>Underlying</v>
      </c>
      <c r="AS3" s="55" t="str">
        <f>$B$3</f>
        <v>Underlying</v>
      </c>
      <c r="AT3" s="55" t="str">
        <f>$B$3</f>
        <v>Underlying</v>
      </c>
      <c r="AU3" s="55" t="s">
        <v>95</v>
      </c>
      <c r="AV3" s="55" t="s">
        <v>95</v>
      </c>
      <c r="AW3" s="55" t="s">
        <v>95</v>
      </c>
      <c r="AX3" s="55" t="s">
        <v>95</v>
      </c>
      <c r="AY3" s="55" t="s">
        <v>95</v>
      </c>
      <c r="AZ3" s="55" t="s">
        <v>95</v>
      </c>
      <c r="BA3" s="55" t="s">
        <v>95</v>
      </c>
      <c r="BB3" s="55" t="s">
        <v>95</v>
      </c>
      <c r="BC3" s="55" t="str">
        <f>$B$3</f>
        <v>Underlying</v>
      </c>
      <c r="BD3" s="55" t="str">
        <f>$B$3</f>
        <v>Underlying</v>
      </c>
      <c r="BE3" s="55" t="s">
        <v>95</v>
      </c>
      <c r="BF3" s="127"/>
      <c r="BG3" s="402" t="s">
        <v>93</v>
      </c>
      <c r="BH3" s="297"/>
      <c r="BI3" s="297"/>
      <c r="BJ3" s="297"/>
      <c r="BK3" s="372"/>
      <c r="BL3" s="297"/>
    </row>
    <row r="4" spans="1:64" s="1" customFormat="1" ht="13.5"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130"/>
      <c r="BG4" s="403" t="s">
        <v>94</v>
      </c>
      <c r="BH4" s="297"/>
      <c r="BI4" s="297"/>
      <c r="BJ4" s="297"/>
      <c r="BK4" s="373"/>
      <c r="BL4" s="297"/>
    </row>
    <row r="5" spans="1:64" s="1" customFormat="1" ht="13.5" customHeight="1">
      <c r="A5" s="22"/>
      <c r="BF5" s="132"/>
      <c r="BG5" s="299"/>
      <c r="BH5" s="297"/>
      <c r="BI5" s="297"/>
      <c r="BJ5" s="297"/>
      <c r="BK5" s="297"/>
      <c r="BL5" s="297"/>
    </row>
    <row r="6" spans="1:64" s="1" customFormat="1" ht="13.5" customHeight="1">
      <c r="A6" s="22"/>
      <c r="C6"/>
      <c r="BF6" s="132"/>
      <c r="BG6" s="299"/>
      <c r="BH6" s="297"/>
      <c r="BI6" s="297"/>
      <c r="BJ6" s="297"/>
      <c r="BK6" s="297"/>
      <c r="BL6" s="297"/>
    </row>
    <row r="7" spans="1:64" s="1" customFormat="1" ht="13.5" customHeight="1">
      <c r="A7" s="22"/>
      <c r="C7"/>
      <c r="BF7" s="132"/>
      <c r="BG7" s="299"/>
      <c r="BH7" s="297"/>
      <c r="BI7" s="297"/>
      <c r="BJ7" s="297"/>
      <c r="BK7" s="297"/>
      <c r="BL7" s="297"/>
    </row>
    <row r="8" spans="1:64" s="1" customFormat="1" ht="13.5" customHeight="1">
      <c r="A8" s="22"/>
      <c r="C8"/>
      <c r="BF8" s="132"/>
      <c r="BG8" s="299"/>
      <c r="BH8" s="297"/>
      <c r="BI8" s="297"/>
      <c r="BJ8" s="297"/>
      <c r="BK8" s="297"/>
      <c r="BL8" s="297"/>
    </row>
    <row r="9" spans="1:64" s="1" customFormat="1" ht="13.5" customHeight="1">
      <c r="A9" s="22"/>
      <c r="C9"/>
      <c r="BF9" s="132"/>
      <c r="BG9" s="299"/>
      <c r="BH9" s="297"/>
      <c r="BI9" s="297"/>
      <c r="BJ9" s="297"/>
      <c r="BK9" s="297"/>
      <c r="BL9" s="297"/>
    </row>
    <row r="10" spans="1:64" s="1" customFormat="1" ht="13.5" customHeight="1">
      <c r="A10" s="22"/>
      <c r="BF10" s="132"/>
      <c r="BG10" s="299"/>
      <c r="BH10" s="297"/>
      <c r="BI10" s="297"/>
      <c r="BJ10" s="297"/>
      <c r="BK10" s="297"/>
      <c r="BL10" s="297"/>
    </row>
    <row r="11" spans="1:64" s="1" customFormat="1" ht="13.5" customHeight="1">
      <c r="A11" s="22"/>
      <c r="BF11" s="132"/>
      <c r="BG11" s="299"/>
      <c r="BH11" s="297"/>
      <c r="BI11" s="297"/>
      <c r="BJ11" s="297"/>
      <c r="BK11" s="297"/>
      <c r="BL11" s="297"/>
    </row>
    <row r="12" spans="1:64" s="1" customFormat="1" ht="19.5">
      <c r="A12" s="22"/>
      <c r="B12" s="2" t="s">
        <v>96</v>
      </c>
      <c r="BF12" s="132"/>
      <c r="BG12" s="299"/>
      <c r="BH12" s="297"/>
      <c r="BI12" s="297"/>
      <c r="BJ12" s="297"/>
      <c r="BK12" s="297"/>
      <c r="BL12" s="297"/>
    </row>
    <row r="13" spans="1:64" s="1" customFormat="1" ht="13.5" customHeight="1">
      <c r="A13" s="22"/>
      <c r="BF13" s="132"/>
      <c r="BG13" s="299"/>
      <c r="BH13" s="297"/>
      <c r="BI13" s="297"/>
      <c r="BJ13" s="297"/>
      <c r="BK13" s="297"/>
      <c r="BL13" s="297"/>
    </row>
    <row r="14" spans="1:64"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32"/>
      <c r="BG14" s="404"/>
      <c r="BH14" s="298"/>
      <c r="BI14" s="298"/>
      <c r="BJ14" s="297"/>
      <c r="BK14" s="297"/>
      <c r="BL14" s="297"/>
    </row>
    <row r="15" spans="1:64" ht="12.75" hidden="1" customHeight="1">
      <c r="A15" s="22"/>
      <c r="B15" s="1"/>
      <c r="AM15" s="58" t="s">
        <v>596</v>
      </c>
      <c r="AO15" s="58" t="s">
        <v>596</v>
      </c>
      <c r="AS15" t="s">
        <v>596</v>
      </c>
      <c r="AU15" s="58" t="s">
        <v>596</v>
      </c>
      <c r="BF15" s="132"/>
      <c r="BG15" s="405"/>
      <c r="BH15" s="348"/>
      <c r="BI15" s="348"/>
      <c r="BJ15" s="348"/>
      <c r="BK15" s="348"/>
      <c r="BL15" s="297"/>
    </row>
    <row r="16" spans="1:64" ht="55.7" customHeight="1">
      <c r="A16" s="22"/>
      <c r="B16" s="25" t="s">
        <v>24</v>
      </c>
      <c r="C16" s="57" t="str">
        <f>SUBSTITUTE(SUBSTITUTE($1:$1,"T","Q"),"-20","-")&amp;"
"&amp;$3:$3</f>
        <v>Q1-15
Underlying</v>
      </c>
      <c r="D16" s="58" t="str">
        <f>SUBSTITUTE(SUBSTITUTE($1:$1,"T","Q"),"-20","-")&amp;"
"&amp;$3:$3</f>
        <v>Q2-15
Underlying</v>
      </c>
      <c r="E16" s="58" t="str">
        <f>SUBSTITUTE(SUBSTITUTE($1:$1,"T","Q"),"-20","-")&amp;"
"&amp;$3:$3</f>
        <v>Q3-15
Underlying</v>
      </c>
      <c r="F16" s="58" t="str">
        <f>SUBSTITUTE(SUBSTITUTE($1:$1,"T","Q"),"-20","-")&amp;"
"&amp;$3:$3</f>
        <v>Q4-15
Underlying</v>
      </c>
      <c r="G16" s="58" t="str">
        <f>INDEX($BK$1:$BK$4,MONTH($1:$1)/3,1)&amp;RIGHT(YEAR($1:$1),2)&amp;"
"&amp;$3:$3</f>
        <v>15
Underlying</v>
      </c>
      <c r="H16" s="58" t="str">
        <f>SUBSTITUTE(SUBSTITUTE($1:$1,"T","Q"),"-20","-")&amp;"
"&amp;$3:$3</f>
        <v>Q1-16
Underlying</v>
      </c>
      <c r="I16" s="58" t="str">
        <f>SUBSTITUTE(SUBSTITUTE($1:$1,"T","Q"),"-20","-")&amp;"
"&amp;$3:$3</f>
        <v>Q2-16
Underlying</v>
      </c>
      <c r="J16" s="58" t="str">
        <f>SUBSTITUTE(SUBSTITUTE($1:$1,"T","Q"),"-20","-")&amp;"
"&amp;$3:$3</f>
        <v>Q3-16
Underlying</v>
      </c>
      <c r="K16" s="58" t="str">
        <f>SUBSTITUTE(SUBSTITUTE($1:$1,"T","Q"),"-20","-")&amp;"
"&amp;$3:$3</f>
        <v>Q4-16
Underlying</v>
      </c>
      <c r="L16" s="58" t="str">
        <f>INDEX($BK$1:$BK$4,MONTH($1:$1)/3,1)&amp;RIGHT(YEAR($1:$1),2)&amp;"
"&amp;$3:$3</f>
        <v>16
Underlying</v>
      </c>
      <c r="M16" s="58" t="s">
        <v>540</v>
      </c>
      <c r="N16" s="58" t="s">
        <v>541</v>
      </c>
      <c r="O16" s="58" t="s">
        <v>542</v>
      </c>
      <c r="P16" s="58" t="s">
        <v>543</v>
      </c>
      <c r="Q16" s="58" t="s">
        <v>544</v>
      </c>
      <c r="R16" s="58" t="s">
        <v>545</v>
      </c>
      <c r="S16" s="58" t="s">
        <v>546</v>
      </c>
      <c r="T16" s="58" t="s">
        <v>547</v>
      </c>
      <c r="U16" s="58" t="s">
        <v>548</v>
      </c>
      <c r="V16" s="58" t="s">
        <v>549</v>
      </c>
      <c r="W16" s="58" t="s">
        <v>550</v>
      </c>
      <c r="X16" s="58" t="s">
        <v>551</v>
      </c>
      <c r="Y16" s="58" t="s">
        <v>552</v>
      </c>
      <c r="Z16" s="58" t="s">
        <v>553</v>
      </c>
      <c r="AA16" s="58" t="s">
        <v>554</v>
      </c>
      <c r="AB16" s="58" t="s">
        <v>555</v>
      </c>
      <c r="AC16" s="58" t="s">
        <v>556</v>
      </c>
      <c r="AD16" s="58" t="s">
        <v>557</v>
      </c>
      <c r="AE16" s="58" t="s">
        <v>558</v>
      </c>
      <c r="AF16" s="58" t="s">
        <v>559</v>
      </c>
      <c r="AG16" s="58" t="s">
        <v>560</v>
      </c>
      <c r="AH16" s="58" t="s">
        <v>561</v>
      </c>
      <c r="AI16" s="58" t="s">
        <v>562</v>
      </c>
      <c r="AJ16" s="58" t="s">
        <v>563</v>
      </c>
      <c r="AK16" s="58" t="s">
        <v>564</v>
      </c>
      <c r="AL16" s="58" t="s">
        <v>565</v>
      </c>
      <c r="AM16" s="58" t="s">
        <v>565</v>
      </c>
      <c r="AN16" s="58" t="s">
        <v>572</v>
      </c>
      <c r="AO16" s="58" t="s">
        <v>572</v>
      </c>
      <c r="AP16" s="58" t="s">
        <v>577</v>
      </c>
      <c r="AQ16" s="58" t="str">
        <f>SUBSTITUTE(SUBSTITUTE($1:$1,"T","Q"),"-20","-")&amp;"
"&amp;$3:$3</f>
        <v>Q3-22
Underlying</v>
      </c>
      <c r="AR16" s="58" t="str">
        <f>SUBSTITUTE(SUBSTITUTE($1:$1,"T","Q"),"-20","-")&amp;"
"&amp;$3:$3</f>
        <v>Q4-22
Underlying</v>
      </c>
      <c r="AS16" s="58" t="s">
        <v>599</v>
      </c>
      <c r="AT16" s="58" t="str">
        <f>INDEX($BK$1:$BK$4,MONTH($1:$1)/3,1)&amp;RIGHT(YEAR($1:$1),2)&amp;"
"&amp;$3:$3</f>
        <v>22
Underlying</v>
      </c>
      <c r="AU16" s="58" t="s">
        <v>603</v>
      </c>
      <c r="AV16" s="58" t="s">
        <v>607</v>
      </c>
      <c r="AW16" s="58" t="s">
        <v>616</v>
      </c>
      <c r="AX16" s="58" t="s">
        <v>622</v>
      </c>
      <c r="AY16" s="58" t="s">
        <v>630</v>
      </c>
      <c r="AZ16" s="58" t="s">
        <v>631</v>
      </c>
      <c r="BA16" s="58" t="s">
        <v>649</v>
      </c>
      <c r="BB16" s="58" t="s">
        <v>651</v>
      </c>
      <c r="BC16" s="58" t="str">
        <f>SUBSTITUTE(SUBSTITUTE($1:$1,"T","Q"),"-20","-")&amp;"
"&amp;$3:$3</f>
        <v>Q3-24
Underlying</v>
      </c>
      <c r="BD16" s="58" t="str">
        <f>SUBSTITUTE(SUBSTITUTE($1:$1,"T","Q"),"-20","-")&amp;"
"&amp;$3:$3</f>
        <v>Q4-24
Underlying</v>
      </c>
      <c r="BE16" s="58" t="s">
        <v>659</v>
      </c>
      <c r="BF16" s="132"/>
      <c r="BG16" s="406" t="str">
        <f>LEFT($AY:$AY,2)&amp;"/"&amp;LEFT(BD:BD,2)</f>
        <v>Q4/Q4</v>
      </c>
      <c r="BH16" s="379" t="s">
        <v>667</v>
      </c>
      <c r="BI16" s="379"/>
      <c r="BJ16" s="348"/>
      <c r="BK16" s="348"/>
      <c r="BL16" s="374" t="s">
        <v>617</v>
      </c>
    </row>
    <row r="17" spans="1:64">
      <c r="A17" s="22"/>
      <c r="B17" s="26"/>
      <c r="BF17" s="132"/>
      <c r="BG17" s="405"/>
      <c r="BH17" s="348"/>
      <c r="BI17" s="348"/>
      <c r="BJ17" s="348"/>
      <c r="BK17" s="348"/>
      <c r="BL17" s="348"/>
    </row>
    <row r="18" spans="1:64">
      <c r="A18" s="27" t="s">
        <v>25</v>
      </c>
      <c r="B18" s="28" t="s">
        <v>26</v>
      </c>
      <c r="C18" s="60">
        <v>8035</v>
      </c>
      <c r="D18" s="60">
        <v>8257</v>
      </c>
      <c r="E18" s="60">
        <v>7513</v>
      </c>
      <c r="F18" s="60">
        <v>8031</v>
      </c>
      <c r="G18" s="61">
        <f>C18+D18+E18+F18</f>
        <v>31836</v>
      </c>
      <c r="H18" s="74">
        <v>7809.4562680261597</v>
      </c>
      <c r="I18" s="74">
        <v>7903.9570446650796</v>
      </c>
      <c r="J18" s="74">
        <v>7777.6656842882003</v>
      </c>
      <c r="K18" s="74">
        <v>8108.6675974030395</v>
      </c>
      <c r="L18" s="61">
        <f>H18+I18+J18+K18</f>
        <v>31599.746594382479</v>
      </c>
      <c r="M18" s="74">
        <v>8332.3079046788989</v>
      </c>
      <c r="N18" s="74">
        <v>7940.0565862672202</v>
      </c>
      <c r="O18" s="74">
        <v>7807.2601499206321</v>
      </c>
      <c r="P18" s="74">
        <v>8235.4682787494894</v>
      </c>
      <c r="Q18" s="61">
        <v>32315.09291961624</v>
      </c>
      <c r="R18" s="74">
        <v>8248.7215860265424</v>
      </c>
      <c r="S18" s="74">
        <v>8402.3546718642938</v>
      </c>
      <c r="T18" s="74">
        <v>8097.2000299609808</v>
      </c>
      <c r="U18" s="74">
        <v>8064.2683825481527</v>
      </c>
      <c r="V18" s="61">
        <v>32812.54467039997</v>
      </c>
      <c r="W18" s="74">
        <v>8322.5718760064374</v>
      </c>
      <c r="X18" s="74">
        <v>8534.3150260688453</v>
      </c>
      <c r="Y18" s="74">
        <v>8331.0487417750901</v>
      </c>
      <c r="Z18" s="74">
        <v>8601.7592274227409</v>
      </c>
      <c r="AA18" s="61">
        <v>33789.694871273117</v>
      </c>
      <c r="AB18" s="74">
        <v>8378.0146738466756</v>
      </c>
      <c r="AC18" s="74">
        <v>8536.2473196521096</v>
      </c>
      <c r="AD18" s="74">
        <v>8460.4041516799407</v>
      </c>
      <c r="AE18" s="74">
        <v>8660.2945669892342</v>
      </c>
      <c r="AF18" s="61">
        <v>34034.960712167958</v>
      </c>
      <c r="AG18" s="74">
        <v>9082.4631800648804</v>
      </c>
      <c r="AH18" s="74">
        <v>9295.3211672128</v>
      </c>
      <c r="AI18" s="74">
        <v>8972.4900456427695</v>
      </c>
      <c r="AJ18" s="74">
        <v>9379.8583724941782</v>
      </c>
      <c r="AK18" s="61">
        <v>36730.13276541463</v>
      </c>
      <c r="AL18" s="74">
        <v>9600.7696580827396</v>
      </c>
      <c r="AM18" s="74">
        <v>8802.3134050551598</v>
      </c>
      <c r="AN18" s="74">
        <v>9636.3685361039334</v>
      </c>
      <c r="AO18" s="74">
        <v>8363.7853364348739</v>
      </c>
      <c r="AP18" s="74">
        <v>8948.4983235616655</v>
      </c>
      <c r="AQ18" s="361">
        <v>8243.8535615575165</v>
      </c>
      <c r="AR18" s="74">
        <v>8914.3649292161172</v>
      </c>
      <c r="AS18" s="361">
        <f>AU18-AM18-AO18-AQ18</f>
        <v>8914.3649292161172</v>
      </c>
      <c r="AT18" s="61">
        <v>37682.269096788346</v>
      </c>
      <c r="AU18" s="61">
        <v>34324.317232263667</v>
      </c>
      <c r="AV18" s="74">
        <v>8958.7183950954932</v>
      </c>
      <c r="AW18" s="74">
        <v>9158.600219500815</v>
      </c>
      <c r="AX18" s="74">
        <v>8847.1993469104946</v>
      </c>
      <c r="AY18" s="74">
        <v>8676.5780156486817</v>
      </c>
      <c r="AZ18" s="61">
        <v>35641.095977155484</v>
      </c>
      <c r="BA18" s="74">
        <v>9474.7745933590395</v>
      </c>
      <c r="BB18" s="74">
        <v>9442.5249552836904</v>
      </c>
      <c r="BC18" s="74">
        <v>9209.8226760113648</v>
      </c>
      <c r="BD18" s="74">
        <v>9840.2950784539316</v>
      </c>
      <c r="BE18" s="74">
        <f>BA18+BB18+BC18+BD18</f>
        <v>37967.417303108028</v>
      </c>
      <c r="BF18" s="132"/>
      <c r="BG18" s="165">
        <f>IF(ISERROR($BD18/AZ18),"ns",IF($BD18/AY18&gt;200%,"x"&amp;(ROUND($BD18/AY18,1)),IF($BD18/AY18&lt;0,"ns",$BD18/AY18-1)))</f>
        <v>0.1341216618702008</v>
      </c>
      <c r="BH18" s="165">
        <f>IF(ISERROR($BE18/AZ18),"ns",IF($BE18/AZ18&gt;200%,"x"&amp;(ROUND($BE18/AZ18,1)),IF($BE18/AZ18&lt;0,"ns",$BE18/AZ18-1)))</f>
        <v>6.5270757314635386E-2</v>
      </c>
      <c r="BI18" s="165"/>
      <c r="BJ18" s="348"/>
      <c r="BK18" s="348"/>
      <c r="BL18" s="224" t="b">
        <f t="shared" ref="BL18:BL32" si="1">ROUND(AZ18,1)=ROUND((AV18+AW18+AX18+AY18),1)</f>
        <v>1</v>
      </c>
    </row>
    <row r="19" spans="1:64">
      <c r="A19" s="27" t="s">
        <v>27</v>
      </c>
      <c r="B19" s="29" t="s">
        <v>28</v>
      </c>
      <c r="C19" s="62">
        <v>-5330</v>
      </c>
      <c r="D19" s="62">
        <v>-4806</v>
      </c>
      <c r="E19" s="62">
        <v>-4728</v>
      </c>
      <c r="F19" s="62">
        <v>-4971</v>
      </c>
      <c r="G19" s="63">
        <f t="shared" ref="G19:G30" si="2">C19+D19+E19+F19</f>
        <v>-19835</v>
      </c>
      <c r="H19" s="62">
        <v>-5359.7387207114298</v>
      </c>
      <c r="I19" s="62">
        <v>-4928.0949185545896</v>
      </c>
      <c r="J19" s="62">
        <v>-4710.0582205954297</v>
      </c>
      <c r="K19" s="62">
        <v>-5136.4123741671501</v>
      </c>
      <c r="L19" s="63">
        <f t="shared" ref="L19:L30" si="3">H19+I19+J19+K19</f>
        <v>-20134.304234028601</v>
      </c>
      <c r="M19" s="62">
        <v>-5474.2201212937198</v>
      </c>
      <c r="N19" s="62">
        <v>-4971.9299054619005</v>
      </c>
      <c r="O19" s="62">
        <v>-4947.1229822223804</v>
      </c>
      <c r="P19" s="62">
        <v>-5342.0692867206099</v>
      </c>
      <c r="Q19" s="63">
        <v>-20735.342295698611</v>
      </c>
      <c r="R19" s="62">
        <v>-5692.8502497677318</v>
      </c>
      <c r="S19" s="62">
        <v>-5178.4541705254314</v>
      </c>
      <c r="T19" s="62">
        <v>-5083.1781556463284</v>
      </c>
      <c r="U19" s="62">
        <v>-5440.0941957802943</v>
      </c>
      <c r="V19" s="63">
        <v>-21394.576771719785</v>
      </c>
      <c r="W19" s="62">
        <v>-5699.1846701947998</v>
      </c>
      <c r="X19" s="62">
        <v>-5311.6958708443599</v>
      </c>
      <c r="Y19" s="62">
        <v>-5219.5579934487196</v>
      </c>
      <c r="Z19" s="62">
        <v>-5566.3940762304401</v>
      </c>
      <c r="AA19" s="63">
        <v>-21796.83261071832</v>
      </c>
      <c r="AB19" s="62">
        <v>-5932.7266891563295</v>
      </c>
      <c r="AC19" s="62">
        <v>-5138.23662699531</v>
      </c>
      <c r="AD19" s="62">
        <v>-5092.7339726622204</v>
      </c>
      <c r="AE19" s="62">
        <v>-5567.2856283913306</v>
      </c>
      <c r="AF19" s="63">
        <v>-21730.98291720519</v>
      </c>
      <c r="AG19" s="62">
        <v>-6152.4834447528165</v>
      </c>
      <c r="AH19" s="62">
        <v>-5516.2317234269403</v>
      </c>
      <c r="AI19" s="62">
        <v>-5437.8793626265406</v>
      </c>
      <c r="AJ19" s="62">
        <v>-5811.9928611991018</v>
      </c>
      <c r="AK19" s="63">
        <v>-22918.5873920054</v>
      </c>
      <c r="AL19" s="62">
        <v>-6686.5675053058203</v>
      </c>
      <c r="AM19" s="62">
        <v>-5858.4825053058303</v>
      </c>
      <c r="AN19" s="62">
        <v>-5831.8216663811099</v>
      </c>
      <c r="AO19" s="62">
        <v>-4940.9548685583713</v>
      </c>
      <c r="AP19" s="62">
        <v>-5680.3903321071402</v>
      </c>
      <c r="AQ19" s="362">
        <v>-4933.8521299298991</v>
      </c>
      <c r="AR19" s="62">
        <v>-5199.2572055301971</v>
      </c>
      <c r="AS19" s="362">
        <f t="shared" ref="AS19:AS32" si="4">AU19-AM19-AO19-AQ19</f>
        <v>-5199.2572055301971</v>
      </c>
      <c r="AT19" s="63">
        <v>-24279.038072599513</v>
      </c>
      <c r="AU19" s="63">
        <v>-20932.546709324299</v>
      </c>
      <c r="AV19" s="62">
        <v>-5909.4021207531496</v>
      </c>
      <c r="AW19" s="62">
        <v>-5208.583008404371</v>
      </c>
      <c r="AX19" s="62">
        <v>-5265.4639129617826</v>
      </c>
      <c r="AY19" s="62">
        <v>-5685.9631435193505</v>
      </c>
      <c r="AZ19" s="63">
        <v>-22069.412185638656</v>
      </c>
      <c r="BA19" s="62">
        <v>-5568.7790229821094</v>
      </c>
      <c r="BB19" s="62">
        <v>-5657.4154046695066</v>
      </c>
      <c r="BC19" s="62">
        <v>-5555.7064938062404</v>
      </c>
      <c r="BD19" s="62">
        <v>-5823.6464193326101</v>
      </c>
      <c r="BE19" s="62">
        <f t="shared" ref="BE19:BE32" si="5">BA19+BB19+BC19+BD19</f>
        <v>-22605.547340790465</v>
      </c>
      <c r="BF19"/>
      <c r="BG19" s="165">
        <f t="shared" ref="BG19:BG32" si="6">IF(ISERROR($BD19/AZ19),"ns",IF($BD19/AY19&gt;200%,"x"&amp;(ROUND($BD19/AY19,1)),IF($BD19/AY19&lt;0,"ns",$BD19/AY19-1)))</f>
        <v>2.4214591677433894E-2</v>
      </c>
      <c r="BH19" s="165">
        <f t="shared" ref="BH19:BH32" si="7">IF(ISERROR($BE19/AZ19),"ns",IF($BE19/AZ19&gt;200%,"x"&amp;(ROUND($BE19/AZ19,1)),IF($BE19/AZ19&lt;0,"ns",$BE19/AZ19-1)))</f>
        <v>2.4293132533030892E-2</v>
      </c>
      <c r="BI19" s="165"/>
      <c r="BJ19" s="348"/>
      <c r="BK19" s="348"/>
      <c r="BL19" s="224" t="b">
        <f t="shared" si="1"/>
        <v>1</v>
      </c>
    </row>
    <row r="20" spans="1:64">
      <c r="A20" s="30" t="s">
        <v>29</v>
      </c>
      <c r="B20" s="31" t="s">
        <v>30</v>
      </c>
      <c r="C20" s="64">
        <v>0</v>
      </c>
      <c r="D20" s="64">
        <v>0</v>
      </c>
      <c r="E20" s="64">
        <v>0</v>
      </c>
      <c r="F20" s="64">
        <v>0</v>
      </c>
      <c r="G20" s="65">
        <f t="shared" si="2"/>
        <v>0</v>
      </c>
      <c r="H20" s="64">
        <v>-232.01</v>
      </c>
      <c r="I20" s="64">
        <v>-49.949999999999989</v>
      </c>
      <c r="J20" s="64">
        <v>0</v>
      </c>
      <c r="K20" s="64">
        <v>0</v>
      </c>
      <c r="L20" s="65">
        <f t="shared" si="3"/>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-651.80999267968946</v>
      </c>
      <c r="AH20" s="64">
        <v>-11.835725846015997</v>
      </c>
      <c r="AI20" s="64">
        <v>0</v>
      </c>
      <c r="AJ20" s="64">
        <v>0</v>
      </c>
      <c r="AK20" s="65">
        <v>-663.64571852570543</v>
      </c>
      <c r="AL20" s="64">
        <v>-794.49337445477931</v>
      </c>
      <c r="AM20" s="64">
        <v>-794.49337445477931</v>
      </c>
      <c r="AN20" s="64">
        <v>-8.1081371843511363</v>
      </c>
      <c r="AO20" s="64">
        <v>-8.1081371843511079</v>
      </c>
      <c r="AP20" s="64">
        <v>0</v>
      </c>
      <c r="AQ20" s="363">
        <v>0</v>
      </c>
      <c r="AR20" s="64">
        <v>0</v>
      </c>
      <c r="AS20" s="363">
        <f t="shared" si="4"/>
        <v>0</v>
      </c>
      <c r="AT20" s="65">
        <v>-802.60151163913042</v>
      </c>
      <c r="AU20" s="65">
        <v>-802.60151163913042</v>
      </c>
      <c r="AV20" s="64">
        <v>-625.86224216409096</v>
      </c>
      <c r="AW20" s="64">
        <v>5.9899645940909121</v>
      </c>
      <c r="AX20" s="64">
        <v>0</v>
      </c>
      <c r="AY20" s="64">
        <v>0</v>
      </c>
      <c r="AZ20" s="65">
        <v>-619.87227757000005</v>
      </c>
      <c r="BA20" s="64">
        <v>0</v>
      </c>
      <c r="BB20" s="64">
        <v>0</v>
      </c>
      <c r="BC20" s="64">
        <v>0</v>
      </c>
      <c r="BD20" s="64">
        <v>0</v>
      </c>
      <c r="BE20" s="64">
        <f t="shared" si="5"/>
        <v>0</v>
      </c>
      <c r="BF20"/>
      <c r="BG20" s="165"/>
      <c r="BH20" s="165">
        <f t="shared" si="7"/>
        <v>-1</v>
      </c>
      <c r="BI20" s="165"/>
      <c r="BJ20" s="348"/>
      <c r="BK20" s="348"/>
      <c r="BL20" s="224" t="b">
        <f t="shared" si="1"/>
        <v>1</v>
      </c>
    </row>
    <row r="21" spans="1:64">
      <c r="A21" s="32" t="s">
        <v>31</v>
      </c>
      <c r="B21" s="28" t="s">
        <v>32</v>
      </c>
      <c r="C21" s="60">
        <v>2705</v>
      </c>
      <c r="D21" s="60">
        <v>3451</v>
      </c>
      <c r="E21" s="60">
        <v>2785</v>
      </c>
      <c r="F21" s="60">
        <v>3060</v>
      </c>
      <c r="G21" s="61">
        <f t="shared" si="2"/>
        <v>12001</v>
      </c>
      <c r="H21" s="60">
        <v>2449.7175473147299</v>
      </c>
      <c r="I21" s="60">
        <v>2975.86212611049</v>
      </c>
      <c r="J21" s="60">
        <v>3067.6074636927701</v>
      </c>
      <c r="K21" s="60">
        <v>2972.2552232358903</v>
      </c>
      <c r="L21" s="61">
        <f t="shared" si="3"/>
        <v>11465.44236035388</v>
      </c>
      <c r="M21" s="60">
        <v>2858.08778338517</v>
      </c>
      <c r="N21" s="60">
        <v>2968.1266808053201</v>
      </c>
      <c r="O21" s="60">
        <v>2860.1371676982521</v>
      </c>
      <c r="P21" s="60">
        <v>2893.3989920288795</v>
      </c>
      <c r="Q21" s="61">
        <v>11579.750623917622</v>
      </c>
      <c r="R21" s="60">
        <v>2555.8713362588096</v>
      </c>
      <c r="S21" s="60">
        <v>3223.9005013388733</v>
      </c>
      <c r="T21" s="60">
        <v>3014.021874314632</v>
      </c>
      <c r="U21" s="60">
        <v>2624.1741867678393</v>
      </c>
      <c r="V21" s="61">
        <v>11417.967898680154</v>
      </c>
      <c r="W21" s="60">
        <v>2623.3872058116272</v>
      </c>
      <c r="X21" s="60">
        <v>3222.6191552244754</v>
      </c>
      <c r="Y21" s="60">
        <v>3111.4907483263701</v>
      </c>
      <c r="Z21" s="60">
        <v>3035.3651511922999</v>
      </c>
      <c r="AA21" s="61">
        <v>11992.862260554773</v>
      </c>
      <c r="AB21" s="60">
        <v>2445.2879846903452</v>
      </c>
      <c r="AC21" s="60">
        <v>3398.0106926568001</v>
      </c>
      <c r="AD21" s="60">
        <v>3367.6701790177199</v>
      </c>
      <c r="AE21" s="60">
        <v>3093.0089385979045</v>
      </c>
      <c r="AF21" s="61">
        <v>12303.97779496277</v>
      </c>
      <c r="AG21" s="60">
        <v>2929.9797353120634</v>
      </c>
      <c r="AH21" s="60">
        <v>3779.0894437858601</v>
      </c>
      <c r="AI21" s="60">
        <v>3534.6106830162207</v>
      </c>
      <c r="AJ21" s="60">
        <v>3567.8655112950764</v>
      </c>
      <c r="AK21" s="61">
        <v>13811.545373409221</v>
      </c>
      <c r="AL21" s="60">
        <v>2914.2021527769198</v>
      </c>
      <c r="AM21" s="60">
        <v>2943.83089974934</v>
      </c>
      <c r="AN21" s="60">
        <v>3804.546869722843</v>
      </c>
      <c r="AO21" s="60">
        <v>3422.830467876493</v>
      </c>
      <c r="AP21" s="60">
        <v>3268.1079914545248</v>
      </c>
      <c r="AQ21" s="364">
        <v>3310.0014316276156</v>
      </c>
      <c r="AR21" s="60">
        <v>3715.1077236859182</v>
      </c>
      <c r="AS21" s="364">
        <f t="shared" si="4"/>
        <v>3715.1077236859182</v>
      </c>
      <c r="AT21" s="61">
        <v>13403.231024188846</v>
      </c>
      <c r="AU21" s="61">
        <v>13391.770522939367</v>
      </c>
      <c r="AV21" s="60">
        <v>3049.3162743423545</v>
      </c>
      <c r="AW21" s="60">
        <v>3950.0172110964463</v>
      </c>
      <c r="AX21" s="60">
        <v>3581.7354339487015</v>
      </c>
      <c r="AY21" s="60">
        <v>2990.6148721293316</v>
      </c>
      <c r="AZ21" s="61">
        <v>13571.683791516834</v>
      </c>
      <c r="BA21" s="60">
        <v>3905.9955703769301</v>
      </c>
      <c r="BB21" s="60">
        <v>3785.1095506141942</v>
      </c>
      <c r="BC21" s="60">
        <v>3654.116182205134</v>
      </c>
      <c r="BD21" s="60">
        <v>4016.6486591213225</v>
      </c>
      <c r="BE21" s="60">
        <f t="shared" si="5"/>
        <v>15361.869962317582</v>
      </c>
      <c r="BF21"/>
      <c r="BG21" s="165">
        <f t="shared" si="6"/>
        <v>0.34308455981878061</v>
      </c>
      <c r="BH21" s="165">
        <f t="shared" si="7"/>
        <v>0.13190597410762894</v>
      </c>
      <c r="BI21" s="165"/>
      <c r="BJ21" s="348"/>
      <c r="BK21" s="348"/>
      <c r="BL21" s="224" t="b">
        <f t="shared" si="1"/>
        <v>1</v>
      </c>
    </row>
    <row r="22" spans="1:64">
      <c r="A22" s="27" t="s">
        <v>33</v>
      </c>
      <c r="B22" s="29" t="s">
        <v>34</v>
      </c>
      <c r="C22" s="62">
        <v>-683</v>
      </c>
      <c r="D22" s="62">
        <v>-963</v>
      </c>
      <c r="E22" s="62">
        <v>-542</v>
      </c>
      <c r="F22" s="62">
        <v>-843</v>
      </c>
      <c r="G22" s="63">
        <f t="shared" si="2"/>
        <v>-3031</v>
      </c>
      <c r="H22" s="62">
        <v>-554.08015809093899</v>
      </c>
      <c r="I22" s="62">
        <v>-753.935736520717</v>
      </c>
      <c r="J22" s="62">
        <v>-646.62929723861203</v>
      </c>
      <c r="K22" s="62">
        <v>-457.31156777600501</v>
      </c>
      <c r="L22" s="63">
        <f t="shared" si="3"/>
        <v>-2411.9567596262732</v>
      </c>
      <c r="M22" s="62">
        <v>-517.89325142331302</v>
      </c>
      <c r="N22" s="62">
        <v>-317.86967419690399</v>
      </c>
      <c r="O22" s="62">
        <v>-392.17925955753998</v>
      </c>
      <c r="P22" s="62">
        <v>-422.74804284088998</v>
      </c>
      <c r="Q22" s="63">
        <v>-1650.6902280186468</v>
      </c>
      <c r="R22" s="62">
        <v>-420.59804585281802</v>
      </c>
      <c r="S22" s="62">
        <v>-397.28857532582299</v>
      </c>
      <c r="T22" s="62">
        <v>-323.06361741502099</v>
      </c>
      <c r="U22" s="62">
        <v>-573.86975396114497</v>
      </c>
      <c r="V22" s="63">
        <v>-1714.819992554807</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-918.75841021514498</v>
      </c>
      <c r="AF22" s="63">
        <v>-3651.4892167227808</v>
      </c>
      <c r="AG22" s="62">
        <v>-536.62438963062095</v>
      </c>
      <c r="AH22" s="62">
        <v>-445.33670926900299</v>
      </c>
      <c r="AI22" s="62">
        <v>-403.00491543921902</v>
      </c>
      <c r="AJ22" s="62">
        <v>-464.32118272218997</v>
      </c>
      <c r="AK22" s="63">
        <v>-1849.2871970610331</v>
      </c>
      <c r="AL22" s="62">
        <v>-693.275062453224</v>
      </c>
      <c r="AM22" s="62">
        <v>-692.95706245322401</v>
      </c>
      <c r="AN22" s="62">
        <v>-615.42737865326399</v>
      </c>
      <c r="AO22" s="62">
        <v>-615.25137865326599</v>
      </c>
      <c r="AP22" s="62">
        <v>-635.94479955392899</v>
      </c>
      <c r="AQ22" s="362">
        <v>-635.81879955392992</v>
      </c>
      <c r="AR22" s="62">
        <v>-753.2670368385302</v>
      </c>
      <c r="AS22" s="362">
        <f t="shared" si="4"/>
        <v>-753.26703683853043</v>
      </c>
      <c r="AT22" s="63">
        <v>-2697.5562774989512</v>
      </c>
      <c r="AU22" s="63">
        <v>-2697.2942774989501</v>
      </c>
      <c r="AV22" s="62">
        <v>-547.77699785584696</v>
      </c>
      <c r="AW22" s="62">
        <v>-853.81377818613555</v>
      </c>
      <c r="AX22" s="62">
        <v>-693.07046023144346</v>
      </c>
      <c r="AY22" s="62">
        <v>-761.58254556369604</v>
      </c>
      <c r="AZ22" s="63">
        <v>-2856.2437818371218</v>
      </c>
      <c r="BA22" s="62">
        <v>-631.096657182179</v>
      </c>
      <c r="BB22" s="62">
        <v>-871.72543297755669</v>
      </c>
      <c r="BC22" s="62">
        <v>-801.24167723383596</v>
      </c>
      <c r="BD22" s="62">
        <v>-867.40831890641095</v>
      </c>
      <c r="BE22" s="62">
        <f t="shared" si="5"/>
        <v>-3171.4720862999825</v>
      </c>
      <c r="BF22"/>
      <c r="BG22" s="165">
        <f t="shared" si="6"/>
        <v>0.13895509286440699</v>
      </c>
      <c r="BH22" s="165">
        <f t="shared" si="7"/>
        <v>0.11036463570350685</v>
      </c>
      <c r="BI22" s="165"/>
      <c r="BJ22" s="348"/>
      <c r="BK22" s="348"/>
      <c r="BL22" s="224" t="b">
        <f t="shared" si="1"/>
        <v>1</v>
      </c>
    </row>
    <row r="23" spans="1:64">
      <c r="A23" s="30" t="s">
        <v>35</v>
      </c>
      <c r="B23" s="31" t="s">
        <v>36</v>
      </c>
      <c r="C23" s="64"/>
      <c r="D23" s="64"/>
      <c r="E23" s="64"/>
      <c r="F23" s="64"/>
      <c r="G23" s="65"/>
      <c r="H23" s="64">
        <v>0</v>
      </c>
      <c r="I23" s="64">
        <v>-50</v>
      </c>
      <c r="J23" s="64">
        <v>-50</v>
      </c>
      <c r="K23" s="64">
        <v>0</v>
      </c>
      <c r="L23" s="65"/>
      <c r="M23" s="64">
        <v>-40</v>
      </c>
      <c r="N23" s="64">
        <v>0</v>
      </c>
      <c r="O23" s="64">
        <v>-75</v>
      </c>
      <c r="P23" s="64">
        <v>0</v>
      </c>
      <c r="Q23" s="65">
        <v>-115</v>
      </c>
      <c r="R23" s="64">
        <v>0</v>
      </c>
      <c r="S23" s="64">
        <v>0</v>
      </c>
      <c r="T23" s="64">
        <v>0</v>
      </c>
      <c r="U23" s="64">
        <v>-75</v>
      </c>
      <c r="V23" s="65">
        <v>-75</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3">
        <v>0</v>
      </c>
      <c r="AR23" s="64">
        <v>0</v>
      </c>
      <c r="AS23" s="363">
        <f t="shared" si="4"/>
        <v>0</v>
      </c>
      <c r="AT23" s="65">
        <v>0</v>
      </c>
      <c r="AU23" s="65">
        <v>0</v>
      </c>
      <c r="AV23" s="64">
        <v>0</v>
      </c>
      <c r="AW23" s="64">
        <v>-2.1313869999999998E-12</v>
      </c>
      <c r="AX23" s="64">
        <v>0</v>
      </c>
      <c r="AY23" s="64">
        <v>0</v>
      </c>
      <c r="AZ23" s="65">
        <v>-2.1313869999999998E-12</v>
      </c>
      <c r="BA23" s="64">
        <v>0</v>
      </c>
      <c r="BB23" s="64">
        <v>3.79999991598E-7</v>
      </c>
      <c r="BC23" s="64">
        <v>-1.019999894783E-6</v>
      </c>
      <c r="BD23" s="64">
        <v>-1.019999894783E-6</v>
      </c>
      <c r="BE23" s="64">
        <f t="shared" si="5"/>
        <v>-1.659999797968E-6</v>
      </c>
      <c r="BF23"/>
      <c r="BG23" s="165"/>
      <c r="BH23" s="165" t="str">
        <f t="shared" si="7"/>
        <v>x778835.5</v>
      </c>
      <c r="BI23" s="165"/>
      <c r="BJ23" s="348"/>
      <c r="BK23" s="348"/>
      <c r="BL23" s="224" t="b">
        <f t="shared" si="1"/>
        <v>1</v>
      </c>
    </row>
    <row r="24" spans="1:64">
      <c r="A24" s="27" t="s">
        <v>37</v>
      </c>
      <c r="B24" s="29" t="s">
        <v>38</v>
      </c>
      <c r="C24" s="62">
        <v>113</v>
      </c>
      <c r="D24" s="62">
        <v>5</v>
      </c>
      <c r="E24" s="62">
        <v>298</v>
      </c>
      <c r="F24" s="62">
        <v>59</v>
      </c>
      <c r="G24" s="63">
        <f t="shared" si="2"/>
        <v>475</v>
      </c>
      <c r="H24" s="62">
        <v>126.149524580427</v>
      </c>
      <c r="I24" s="62">
        <v>123.689413874327</v>
      </c>
      <c r="J24" s="62">
        <v>137.91234289657001</v>
      </c>
      <c r="K24" s="62">
        <v>111.14098186434499</v>
      </c>
      <c r="L24" s="63">
        <f t="shared" si="3"/>
        <v>498.892263215669</v>
      </c>
      <c r="M24" s="62">
        <v>217.52520813262399</v>
      </c>
      <c r="N24" s="62">
        <v>118.520770406724</v>
      </c>
      <c r="O24" s="62">
        <v>122.95526792353999</v>
      </c>
      <c r="P24" s="62">
        <v>68.425608121727095</v>
      </c>
      <c r="Q24" s="63">
        <v>527.42685458461506</v>
      </c>
      <c r="R24" s="62">
        <v>98.517807239027306</v>
      </c>
      <c r="S24" s="62">
        <v>80.156701065415405</v>
      </c>
      <c r="T24" s="62">
        <v>76.953563773192997</v>
      </c>
      <c r="U24" s="62">
        <v>77.409350541858402</v>
      </c>
      <c r="V24" s="63">
        <v>333.03742261949412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73.939061504332997</v>
      </c>
      <c r="AF24" s="63">
        <v>329.6807268803625</v>
      </c>
      <c r="AG24" s="62">
        <v>93.854065680010194</v>
      </c>
      <c r="AH24" s="62">
        <v>93.340486881963798</v>
      </c>
      <c r="AI24" s="62">
        <v>106.954271861789</v>
      </c>
      <c r="AJ24" s="62">
        <v>92.405516045398301</v>
      </c>
      <c r="AK24" s="63">
        <v>386.55434046916127</v>
      </c>
      <c r="AL24" s="62">
        <v>107.802563878588</v>
      </c>
      <c r="AM24" s="62">
        <v>107.802563878588</v>
      </c>
      <c r="AN24" s="62">
        <v>103.457583459587</v>
      </c>
      <c r="AO24" s="62">
        <v>103.45858345958699</v>
      </c>
      <c r="AP24" s="62">
        <v>111.267175625489</v>
      </c>
      <c r="AQ24" s="362">
        <v>111.26617562548799</v>
      </c>
      <c r="AR24" s="62">
        <v>104.79766414537102</v>
      </c>
      <c r="AS24" s="362">
        <f t="shared" si="4"/>
        <v>104.79766414537104</v>
      </c>
      <c r="AT24" s="63">
        <v>427.32498710903502</v>
      </c>
      <c r="AU24" s="63">
        <v>427.324987109034</v>
      </c>
      <c r="AV24" s="62">
        <v>107.528039083614</v>
      </c>
      <c r="AW24" s="62">
        <v>57.915101129987853</v>
      </c>
      <c r="AX24" s="62">
        <v>63.477029489331784</v>
      </c>
      <c r="AY24" s="62">
        <v>72.804652920052106</v>
      </c>
      <c r="AZ24" s="63">
        <v>301.72482262298576</v>
      </c>
      <c r="BA24" s="62">
        <v>68.117525628386304</v>
      </c>
      <c r="BB24" s="62">
        <v>73.821627057609817</v>
      </c>
      <c r="BC24" s="62">
        <v>61.271750492580601</v>
      </c>
      <c r="BD24" s="62">
        <v>80.034645958448195</v>
      </c>
      <c r="BE24" s="62">
        <f t="shared" si="5"/>
        <v>283.24554913702491</v>
      </c>
      <c r="BF24"/>
      <c r="BG24" s="165">
        <f t="shared" si="6"/>
        <v>9.9306744121635315E-2</v>
      </c>
      <c r="BH24" s="165">
        <f t="shared" si="7"/>
        <v>-6.1245453142750761E-2</v>
      </c>
      <c r="BI24" s="165"/>
      <c r="BJ24" s="348"/>
      <c r="BK24" s="348"/>
      <c r="BL24" s="224" t="b">
        <f t="shared" si="1"/>
        <v>1</v>
      </c>
    </row>
    <row r="25" spans="1:64">
      <c r="A25" s="27" t="s">
        <v>39</v>
      </c>
      <c r="B25" s="29" t="s">
        <v>40</v>
      </c>
      <c r="C25" s="62">
        <v>-4</v>
      </c>
      <c r="D25" s="62">
        <v>5</v>
      </c>
      <c r="E25" s="62">
        <v>0</v>
      </c>
      <c r="F25" s="62">
        <v>-6</v>
      </c>
      <c r="G25" s="63">
        <f t="shared" si="2"/>
        <v>-5</v>
      </c>
      <c r="H25" s="62">
        <v>24.829182991055099</v>
      </c>
      <c r="I25" s="62">
        <v>3.4452511336512002</v>
      </c>
      <c r="J25" s="62">
        <v>-47.081211263497103</v>
      </c>
      <c r="K25" s="62">
        <v>-6.1259785693719797</v>
      </c>
      <c r="L25" s="63">
        <f t="shared" si="3"/>
        <v>-24.932755708162784</v>
      </c>
      <c r="M25" s="62">
        <v>-4.3824586913585803E-2</v>
      </c>
      <c r="N25" s="62">
        <v>-1.30233027959334</v>
      </c>
      <c r="O25" s="62">
        <v>8.6532955319487606</v>
      </c>
      <c r="P25" s="62">
        <v>8.3473282807493909</v>
      </c>
      <c r="Q25" s="63">
        <v>15.654468946191226</v>
      </c>
      <c r="R25" s="62">
        <v>20.229719940993601</v>
      </c>
      <c r="S25" s="62">
        <v>17.462572318324199</v>
      </c>
      <c r="T25" s="62">
        <v>1.68866484210878</v>
      </c>
      <c r="U25" s="62">
        <v>47.541791516654101</v>
      </c>
      <c r="V25" s="63">
        <v>86.922748618080675</v>
      </c>
      <c r="W25" s="62">
        <v>10.4127120681677</v>
      </c>
      <c r="X25" s="62">
        <v>-7.5507678515841903</v>
      </c>
      <c r="Y25" s="62">
        <v>18.163570325172799</v>
      </c>
      <c r="Z25" s="62">
        <v>20.864769555964401</v>
      </c>
      <c r="AA25" s="63">
        <v>41.890284097720709</v>
      </c>
      <c r="AB25" s="62">
        <v>5.2715181455545901</v>
      </c>
      <c r="AC25" s="62">
        <v>78.257212487329596</v>
      </c>
      <c r="AD25" s="62">
        <v>-5.9046817161994696</v>
      </c>
      <c r="AE25" s="62">
        <v>-25.549729798846499</v>
      </c>
      <c r="AF25" s="63">
        <v>52.074319117838229</v>
      </c>
      <c r="AG25" s="62">
        <v>12.826700502579801</v>
      </c>
      <c r="AH25" s="62">
        <v>-19.370779120243903</v>
      </c>
      <c r="AI25" s="62">
        <v>-15.1925966597467</v>
      </c>
      <c r="AJ25" s="62">
        <v>9.5426735926693098</v>
      </c>
      <c r="AK25" s="63">
        <v>-12.194001684741494</v>
      </c>
      <c r="AL25" s="62">
        <v>13.122724567334499</v>
      </c>
      <c r="AM25" s="62">
        <v>13.122724567334499</v>
      </c>
      <c r="AN25" s="62">
        <v>21.557902823179301</v>
      </c>
      <c r="AO25" s="62">
        <v>21.557902823179298</v>
      </c>
      <c r="AP25" s="62">
        <v>6.4683217330207103</v>
      </c>
      <c r="AQ25" s="362">
        <v>6.4683217330207015</v>
      </c>
      <c r="AR25" s="62">
        <v>-13.013545392831901</v>
      </c>
      <c r="AS25" s="362">
        <f t="shared" si="4"/>
        <v>-13.013545392831899</v>
      </c>
      <c r="AT25" s="63">
        <v>28.153403730702607</v>
      </c>
      <c r="AU25" s="63">
        <v>28.135403730702599</v>
      </c>
      <c r="AV25" s="62">
        <v>4.0907567479466698</v>
      </c>
      <c r="AW25" s="62">
        <v>5.4669918605633896</v>
      </c>
      <c r="AX25" s="62">
        <v>8.5526490700035325</v>
      </c>
      <c r="AY25" s="62">
        <v>-18.9258860249839</v>
      </c>
      <c r="AZ25" s="63">
        <v>-0.81548834647030688</v>
      </c>
      <c r="BA25" s="62">
        <v>1.5059590329906998</v>
      </c>
      <c r="BB25" s="62">
        <v>4.6752677910618283</v>
      </c>
      <c r="BC25" s="62">
        <v>-2.2954883792201999</v>
      </c>
      <c r="BD25" s="62">
        <v>-19.3358982453931</v>
      </c>
      <c r="BE25" s="62">
        <f t="shared" si="5"/>
        <v>-15.450159800560773</v>
      </c>
      <c r="BF25"/>
      <c r="BG25" s="165">
        <f t="shared" si="6"/>
        <v>2.166409645857259E-2</v>
      </c>
      <c r="BH25" s="165" t="str">
        <f t="shared" si="7"/>
        <v>x18.9</v>
      </c>
      <c r="BI25" s="165"/>
      <c r="BJ25" s="348"/>
      <c r="BK25" s="348"/>
      <c r="BL25" s="224" t="b">
        <f t="shared" si="1"/>
        <v>1</v>
      </c>
    </row>
    <row r="26" spans="1:64">
      <c r="A26" s="33" t="s">
        <v>41</v>
      </c>
      <c r="B26" s="29" t="s">
        <v>42</v>
      </c>
      <c r="C26" s="62">
        <v>0</v>
      </c>
      <c r="D26" s="62">
        <v>0</v>
      </c>
      <c r="E26" s="62">
        <v>0</v>
      </c>
      <c r="F26" s="62">
        <v>0</v>
      </c>
      <c r="G26" s="63">
        <f t="shared" si="2"/>
        <v>0</v>
      </c>
      <c r="H26" s="62">
        <v>0</v>
      </c>
      <c r="I26" s="62">
        <v>0</v>
      </c>
      <c r="J26" s="62">
        <v>0</v>
      </c>
      <c r="K26" s="62">
        <v>0</v>
      </c>
      <c r="L26" s="63">
        <f t="shared" si="3"/>
        <v>0</v>
      </c>
      <c r="M26" s="62">
        <v>0</v>
      </c>
      <c r="N26" s="62">
        <v>0</v>
      </c>
      <c r="O26" s="62">
        <v>0</v>
      </c>
      <c r="P26" s="62">
        <v>3.5570414499375147E-4</v>
      </c>
      <c r="Q26" s="63">
        <v>3.5570414499375147E-4</v>
      </c>
      <c r="R26" s="62">
        <v>0</v>
      </c>
      <c r="S26" s="62">
        <v>0</v>
      </c>
      <c r="T26" s="62">
        <v>0</v>
      </c>
      <c r="U26" s="62">
        <v>0</v>
      </c>
      <c r="V26" s="63">
        <v>0</v>
      </c>
      <c r="W26" s="62">
        <v>0</v>
      </c>
      <c r="X26" s="62">
        <v>0</v>
      </c>
      <c r="Y26" s="62">
        <v>0</v>
      </c>
      <c r="Z26" s="62">
        <v>0</v>
      </c>
      <c r="AA26" s="63">
        <v>0</v>
      </c>
      <c r="AB26" s="62">
        <v>0</v>
      </c>
      <c r="AC26" s="62">
        <v>-3.0939999999999999</v>
      </c>
      <c r="AD26" s="62">
        <v>0</v>
      </c>
      <c r="AE26" s="62">
        <v>0</v>
      </c>
      <c r="AF26" s="63">
        <v>-3.0939999999999999</v>
      </c>
      <c r="AG26" s="62">
        <v>0</v>
      </c>
      <c r="AH26" s="62">
        <v>1.617999999999995</v>
      </c>
      <c r="AI26" s="62">
        <v>-1.55626537687375</v>
      </c>
      <c r="AJ26" s="62">
        <v>1.613379272995985E-3</v>
      </c>
      <c r="AK26" s="63">
        <v>6.3348002399240988E-2</v>
      </c>
      <c r="AL26" s="62">
        <v>0</v>
      </c>
      <c r="AM26" s="62">
        <v>0</v>
      </c>
      <c r="AN26" s="62">
        <v>0</v>
      </c>
      <c r="AO26" s="62">
        <v>0</v>
      </c>
      <c r="AP26" s="62">
        <v>0</v>
      </c>
      <c r="AQ26" s="362">
        <v>0</v>
      </c>
      <c r="AR26" s="62">
        <v>0</v>
      </c>
      <c r="AS26" s="362">
        <f t="shared" si="4"/>
        <v>0</v>
      </c>
      <c r="AT26" s="63">
        <v>0</v>
      </c>
      <c r="AU26" s="63">
        <v>0</v>
      </c>
      <c r="AV26" s="62">
        <v>0</v>
      </c>
      <c r="AW26" s="62">
        <v>0</v>
      </c>
      <c r="AX26" s="62">
        <v>0</v>
      </c>
      <c r="AY26" s="62">
        <v>-9.3689999999999998</v>
      </c>
      <c r="AZ26" s="63">
        <v>-9.3689999999999998</v>
      </c>
      <c r="BA26" s="62">
        <v>0</v>
      </c>
      <c r="BB26" s="62">
        <v>0</v>
      </c>
      <c r="BC26" s="62">
        <v>0</v>
      </c>
      <c r="BD26" s="62">
        <v>3.7639999999999998</v>
      </c>
      <c r="BE26" s="62">
        <f t="shared" si="5"/>
        <v>3.7639999999999998</v>
      </c>
      <c r="BF26"/>
      <c r="BG26" s="165" t="str">
        <f t="shared" si="6"/>
        <v>ns</v>
      </c>
      <c r="BH26" s="165" t="str">
        <f t="shared" si="7"/>
        <v>ns</v>
      </c>
      <c r="BI26" s="165"/>
      <c r="BJ26" s="348"/>
      <c r="BK26" s="348"/>
      <c r="BL26" s="224" t="b">
        <f t="shared" si="1"/>
        <v>1</v>
      </c>
    </row>
    <row r="27" spans="1:64">
      <c r="A27" s="34" t="s">
        <v>43</v>
      </c>
      <c r="B27" s="28" t="s">
        <v>44</v>
      </c>
      <c r="C27" s="60">
        <v>2131</v>
      </c>
      <c r="D27" s="60">
        <v>2498</v>
      </c>
      <c r="E27" s="60">
        <v>2541</v>
      </c>
      <c r="F27" s="60">
        <v>2270</v>
      </c>
      <c r="G27" s="61">
        <f t="shared" si="2"/>
        <v>9440</v>
      </c>
      <c r="H27" s="60">
        <v>2046.6160967952701</v>
      </c>
      <c r="I27" s="60">
        <v>2349.0610545977497</v>
      </c>
      <c r="J27" s="60">
        <v>2511.8092980872298</v>
      </c>
      <c r="K27" s="60">
        <v>2619.9586587548602</v>
      </c>
      <c r="L27" s="61">
        <f t="shared" si="3"/>
        <v>9527.4451082351097</v>
      </c>
      <c r="M27" s="60">
        <v>2557.6759155075697</v>
      </c>
      <c r="N27" s="60">
        <v>2767.4754467355401</v>
      </c>
      <c r="O27" s="60">
        <v>2599.5664715962021</v>
      </c>
      <c r="P27" s="60">
        <v>2547.4242412946101</v>
      </c>
      <c r="Q27" s="61">
        <v>10472.142075133923</v>
      </c>
      <c r="R27" s="60">
        <v>2254.0208175859998</v>
      </c>
      <c r="S27" s="60">
        <v>2924.2311993967837</v>
      </c>
      <c r="T27" s="60">
        <v>2769.6004855149122</v>
      </c>
      <c r="U27" s="60">
        <v>2175.2555748652094</v>
      </c>
      <c r="V27" s="61">
        <v>10123.108077362906</v>
      </c>
      <c r="W27" s="60">
        <v>2447.694688412897</v>
      </c>
      <c r="X27" s="60">
        <v>2710.6957579042855</v>
      </c>
      <c r="Y27" s="60">
        <v>2830.1457765876703</v>
      </c>
      <c r="Z27" s="60">
        <v>2645.6748288815802</v>
      </c>
      <c r="AA27" s="61">
        <v>10634.211051786433</v>
      </c>
      <c r="AB27" s="60">
        <v>1611.5481942233855</v>
      </c>
      <c r="AC27" s="60">
        <v>2343.1531563820399</v>
      </c>
      <c r="AD27" s="60">
        <v>2853.8084135445297</v>
      </c>
      <c r="AE27" s="60">
        <v>2222.6398600882444</v>
      </c>
      <c r="AF27" s="61">
        <v>9031.1496242382</v>
      </c>
      <c r="AG27" s="60">
        <v>2500.036111864033</v>
      </c>
      <c r="AH27" s="60">
        <v>3409.3404422785798</v>
      </c>
      <c r="AI27" s="60">
        <v>3221.8111774021709</v>
      </c>
      <c r="AJ27" s="60">
        <v>3205.4941315902365</v>
      </c>
      <c r="AK27" s="61">
        <v>12336.68186313502</v>
      </c>
      <c r="AL27" s="60">
        <v>2341.8523787696199</v>
      </c>
      <c r="AM27" s="60">
        <v>2371.7991257420399</v>
      </c>
      <c r="AN27" s="60">
        <v>3314.134977352343</v>
      </c>
      <c r="AO27" s="60">
        <v>2932.5955755060031</v>
      </c>
      <c r="AP27" s="60">
        <v>2749.8986892591051</v>
      </c>
      <c r="AQ27" s="364">
        <v>2791.9171294322159</v>
      </c>
      <c r="AR27" s="60">
        <v>3053.6248055999076</v>
      </c>
      <c r="AS27" s="364">
        <f t="shared" si="4"/>
        <v>3053.6248055999076</v>
      </c>
      <c r="AT27" s="61">
        <v>11161.153137529636</v>
      </c>
      <c r="AU27" s="61">
        <v>11149.936636280167</v>
      </c>
      <c r="AV27" s="60">
        <v>2613.1580723180641</v>
      </c>
      <c r="AW27" s="60">
        <v>3159.585525900859</v>
      </c>
      <c r="AX27" s="60">
        <v>2960.694652276602</v>
      </c>
      <c r="AY27" s="60">
        <v>2273.5420934607014</v>
      </c>
      <c r="AZ27" s="61">
        <v>11006.980343956226</v>
      </c>
      <c r="BA27" s="60">
        <v>3344.5223978561298</v>
      </c>
      <c r="BB27" s="60">
        <v>2991.8810124853039</v>
      </c>
      <c r="BC27" s="60">
        <v>2911.8507670846543</v>
      </c>
      <c r="BD27" s="60">
        <v>3213.7030879279623</v>
      </c>
      <c r="BE27" s="60">
        <f t="shared" si="5"/>
        <v>12461.957265354051</v>
      </c>
      <c r="BF27"/>
      <c r="BG27" s="165">
        <f t="shared" si="6"/>
        <v>0.41352258098559447</v>
      </c>
      <c r="BH27" s="165">
        <f t="shared" si="7"/>
        <v>0.13218674658547314</v>
      </c>
      <c r="BI27" s="165"/>
      <c r="BJ27" s="348"/>
      <c r="BK27" s="348"/>
      <c r="BL27" s="224" t="b">
        <f t="shared" si="1"/>
        <v>1</v>
      </c>
    </row>
    <row r="28" spans="1:64">
      <c r="A28" s="35" t="s">
        <v>45</v>
      </c>
      <c r="B28" s="29" t="s">
        <v>46</v>
      </c>
      <c r="C28" s="62">
        <v>-790</v>
      </c>
      <c r="D28" s="62">
        <v>-886</v>
      </c>
      <c r="E28" s="62">
        <v>-700</v>
      </c>
      <c r="F28" s="62">
        <v>-612</v>
      </c>
      <c r="G28" s="63">
        <f t="shared" si="2"/>
        <v>-2988</v>
      </c>
      <c r="H28" s="62">
        <v>-713.61845397046204</v>
      </c>
      <c r="I28" s="62">
        <v>-647.72673845796294</v>
      </c>
      <c r="J28" s="62">
        <v>-576.42938034679707</v>
      </c>
      <c r="K28" s="62">
        <v>-700.66231163173995</v>
      </c>
      <c r="L28" s="63">
        <f t="shared" si="3"/>
        <v>-2638.4368844069622</v>
      </c>
      <c r="M28" s="62">
        <v>-822.93231519852498</v>
      </c>
      <c r="N28" s="62">
        <v>-666.29844715574109</v>
      </c>
      <c r="O28" s="62">
        <v>-719.55385396872828</v>
      </c>
      <c r="P28" s="62">
        <v>-703.58784230236995</v>
      </c>
      <c r="Q28" s="63">
        <v>-2912.3724586253643</v>
      </c>
      <c r="R28" s="62">
        <v>-767.07879756421619</v>
      </c>
      <c r="S28" s="62">
        <v>-725.34037373778494</v>
      </c>
      <c r="T28" s="62">
        <v>-838.5953711587556</v>
      </c>
      <c r="U28" s="62">
        <v>-412.20589693091534</v>
      </c>
      <c r="V28" s="63">
        <v>-2743.2204393916722</v>
      </c>
      <c r="W28" s="62">
        <v>-889.44059541958552</v>
      </c>
      <c r="X28" s="62">
        <v>-743.41044675417425</v>
      </c>
      <c r="Y28" s="62">
        <v>-786.78456576598603</v>
      </c>
      <c r="Z28" s="62">
        <v>-525.30631515817902</v>
      </c>
      <c r="AA28" s="63">
        <v>-2944.9419230979247</v>
      </c>
      <c r="AB28" s="62">
        <v>-487.48797535186759</v>
      </c>
      <c r="AC28" s="62">
        <v>-449.59484819558497</v>
      </c>
      <c r="AD28" s="62">
        <v>-742.32905673462903</v>
      </c>
      <c r="AE28" s="62">
        <v>-637.65218065358704</v>
      </c>
      <c r="AF28" s="63">
        <v>-2317.0640609356687</v>
      </c>
      <c r="AG28" s="62">
        <v>-731.12554582697101</v>
      </c>
      <c r="AH28" s="62">
        <v>-844.42242606678394</v>
      </c>
      <c r="AI28" s="62">
        <v>-796.52718307908219</v>
      </c>
      <c r="AJ28" s="62">
        <v>-706.81902082876286</v>
      </c>
      <c r="AK28" s="63">
        <v>-3078.8941758015999</v>
      </c>
      <c r="AL28" s="62">
        <v>-678.74913349054464</v>
      </c>
      <c r="AM28" s="62">
        <v>-687.84413349054466</v>
      </c>
      <c r="AN28" s="62">
        <v>-700.12015319303669</v>
      </c>
      <c r="AO28" s="62">
        <v>-663.60031379890256</v>
      </c>
      <c r="AP28" s="62">
        <v>-668.03968491706985</v>
      </c>
      <c r="AQ28" s="362">
        <v>-742.35552431120891</v>
      </c>
      <c r="AR28" s="62">
        <v>-611.97696786375445</v>
      </c>
      <c r="AS28" s="362">
        <f t="shared" si="4"/>
        <v>-611.97696786375445</v>
      </c>
      <c r="AT28" s="63">
        <v>-2566.7450252953213</v>
      </c>
      <c r="AU28" s="63">
        <v>-2705.7769394644106</v>
      </c>
      <c r="AV28" s="62">
        <v>-718.96711845187133</v>
      </c>
      <c r="AW28" s="62">
        <v>-703.50904091686118</v>
      </c>
      <c r="AX28" s="62">
        <v>-690.57913600308268</v>
      </c>
      <c r="AY28" s="62">
        <v>-431.81582485082038</v>
      </c>
      <c r="AZ28" s="63">
        <v>-2544.8711202226355</v>
      </c>
      <c r="BA28" s="62">
        <v>-749.13823987505509</v>
      </c>
      <c r="BB28" s="62">
        <v>-755.83260637476326</v>
      </c>
      <c r="BC28" s="62">
        <v>-595.10819474352377</v>
      </c>
      <c r="BD28" s="62">
        <v>-799.49324931982312</v>
      </c>
      <c r="BE28" s="62">
        <f t="shared" si="5"/>
        <v>-2899.572290313165</v>
      </c>
      <c r="BF28"/>
      <c r="BG28" s="165">
        <f t="shared" si="6"/>
        <v>0.85146815681436516</v>
      </c>
      <c r="BH28" s="165">
        <f t="shared" si="7"/>
        <v>0.13937883426469888</v>
      </c>
      <c r="BI28" s="165"/>
      <c r="BJ28" s="348"/>
      <c r="BK28" s="348"/>
      <c r="BL28" s="224" t="b">
        <f t="shared" si="1"/>
        <v>1</v>
      </c>
    </row>
    <row r="29" spans="1:64">
      <c r="A29" s="33" t="s">
        <v>47</v>
      </c>
      <c r="B29" s="29" t="s">
        <v>48</v>
      </c>
      <c r="C29" s="62">
        <v>-17</v>
      </c>
      <c r="D29" s="62">
        <v>-1</v>
      </c>
      <c r="E29" s="62">
        <v>-5</v>
      </c>
      <c r="F29" s="62">
        <v>2</v>
      </c>
      <c r="G29" s="63">
        <f t="shared" si="2"/>
        <v>-21</v>
      </c>
      <c r="H29" s="62">
        <v>-2.1000000000000001E-2</v>
      </c>
      <c r="I29" s="62">
        <v>11.278</v>
      </c>
      <c r="J29" s="62">
        <v>-6.6000000000000003E-2</v>
      </c>
      <c r="K29" s="62">
        <v>19.619996564005302</v>
      </c>
      <c r="L29" s="63">
        <f t="shared" si="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-0.21010789188639478</v>
      </c>
      <c r="AA29" s="63">
        <v>8.0368921081136051</v>
      </c>
      <c r="AB29" s="62">
        <v>-0.40873503782352999</v>
      </c>
      <c r="AC29" s="62">
        <v>-0.147858773948361</v>
      </c>
      <c r="AD29" s="62">
        <v>-0.37499486647999447</v>
      </c>
      <c r="AE29" s="62">
        <v>7.2672427670732986</v>
      </c>
      <c r="AF29" s="63">
        <v>6.3356540888214132</v>
      </c>
      <c r="AG29" s="62">
        <v>-0.91560246951510038</v>
      </c>
      <c r="AH29" s="62">
        <v>1.0581985583859002</v>
      </c>
      <c r="AI29" s="62">
        <v>-1.4388269620740299</v>
      </c>
      <c r="AJ29" s="62">
        <v>4.0194798744467297</v>
      </c>
      <c r="AK29" s="63">
        <v>2.7232490012434996</v>
      </c>
      <c r="AL29" s="62">
        <v>5.5370194115440396</v>
      </c>
      <c r="AM29" s="62">
        <v>5.0610194115440601</v>
      </c>
      <c r="AN29" s="62">
        <v>21.744593985557398</v>
      </c>
      <c r="AO29" s="62">
        <v>26.380593985557439</v>
      </c>
      <c r="AP29" s="62">
        <v>21.911416914014012</v>
      </c>
      <c r="AQ29" s="362">
        <v>21.911416914014517</v>
      </c>
      <c r="AR29" s="62">
        <v>-13.224011852777991</v>
      </c>
      <c r="AS29" s="362">
        <f t="shared" si="4"/>
        <v>-13.224011852777991</v>
      </c>
      <c r="AT29" s="63">
        <v>35.969018458337942</v>
      </c>
      <c r="AU29" s="63">
        <v>40.129018458338024</v>
      </c>
      <c r="AV29" s="62">
        <v>1.81</v>
      </c>
      <c r="AW29" s="62">
        <v>3.907</v>
      </c>
      <c r="AX29" s="62">
        <v>1.6608526829146599</v>
      </c>
      <c r="AY29" s="62">
        <v>-10.0080477102734</v>
      </c>
      <c r="AZ29" s="63">
        <v>-2.6301950273587398</v>
      </c>
      <c r="BA29" s="62">
        <v>0</v>
      </c>
      <c r="BB29" s="62">
        <v>0</v>
      </c>
      <c r="BC29" s="62">
        <v>0</v>
      </c>
      <c r="BD29" s="62">
        <v>0</v>
      </c>
      <c r="BE29" s="62">
        <f t="shared" si="5"/>
        <v>0</v>
      </c>
      <c r="BF29"/>
      <c r="BG29" s="165">
        <f t="shared" si="6"/>
        <v>-1</v>
      </c>
      <c r="BH29" s="165">
        <f t="shared" si="7"/>
        <v>-1</v>
      </c>
      <c r="BI29" s="165"/>
      <c r="BJ29" s="348"/>
      <c r="BK29" s="348"/>
      <c r="BL29" s="224" t="b">
        <f t="shared" si="1"/>
        <v>1</v>
      </c>
    </row>
    <row r="30" spans="1:64">
      <c r="A30" s="34" t="s">
        <v>49</v>
      </c>
      <c r="B30" s="28" t="s">
        <v>50</v>
      </c>
      <c r="C30" s="60">
        <v>1324</v>
      </c>
      <c r="D30" s="60">
        <v>1611</v>
      </c>
      <c r="E30" s="60">
        <v>1836</v>
      </c>
      <c r="F30" s="60">
        <v>1660</v>
      </c>
      <c r="G30" s="61">
        <f t="shared" si="2"/>
        <v>6431</v>
      </c>
      <c r="H30" s="60">
        <v>1332.9766428248099</v>
      </c>
      <c r="I30" s="60">
        <v>1712.61231613978</v>
      </c>
      <c r="J30" s="60">
        <v>1935.3139177404378</v>
      </c>
      <c r="K30" s="60">
        <v>1938.9163436871161</v>
      </c>
      <c r="L30" s="61">
        <f t="shared" si="3"/>
        <v>6919.8192203921435</v>
      </c>
      <c r="M30" s="60">
        <v>1749.43798913874</v>
      </c>
      <c r="N30" s="60">
        <v>2131.95212417734</v>
      </c>
      <c r="O30" s="60">
        <v>1877.5493835316388</v>
      </c>
      <c r="P30" s="60">
        <v>1820.8951293171801</v>
      </c>
      <c r="Q30" s="61">
        <v>7579.8346261648994</v>
      </c>
      <c r="R30" s="60">
        <v>1486.1810200217867</v>
      </c>
      <c r="S30" s="60">
        <v>2197.8168256589938</v>
      </c>
      <c r="T30" s="60">
        <v>1929.8441143561643</v>
      </c>
      <c r="U30" s="60">
        <v>1763.0236779343027</v>
      </c>
      <c r="V30" s="61">
        <v>7376.8656379712465</v>
      </c>
      <c r="W30" s="60">
        <v>1558.2500929933076</v>
      </c>
      <c r="X30" s="60">
        <v>1975.5323111501098</v>
      </c>
      <c r="Y30" s="60">
        <v>2043.36521082168</v>
      </c>
      <c r="Z30" s="60">
        <v>2120.1584058315102</v>
      </c>
      <c r="AA30" s="61">
        <v>7697.3060207966073</v>
      </c>
      <c r="AB30" s="60">
        <v>1123.651483833698</v>
      </c>
      <c r="AC30" s="60">
        <v>1893.410449412509</v>
      </c>
      <c r="AD30" s="60">
        <v>2111.1043619434199</v>
      </c>
      <c r="AE30" s="60">
        <v>1592.2549222017315</v>
      </c>
      <c r="AF30" s="61">
        <v>6720.4212173913584</v>
      </c>
      <c r="AG30" s="60">
        <v>1767.9949635675432</v>
      </c>
      <c r="AH30" s="60">
        <v>2565.9762147701699</v>
      </c>
      <c r="AI30" s="60">
        <v>2423.8451673610243</v>
      </c>
      <c r="AJ30" s="60">
        <v>2502.6945906359147</v>
      </c>
      <c r="AK30" s="61">
        <v>9260.5109363346528</v>
      </c>
      <c r="AL30" s="60">
        <v>1668.6402646906154</v>
      </c>
      <c r="AM30" s="60">
        <v>1689.0160116630354</v>
      </c>
      <c r="AN30" s="60">
        <v>2635.7594181448603</v>
      </c>
      <c r="AO30" s="60">
        <v>2295.3758556926605</v>
      </c>
      <c r="AP30" s="60">
        <v>2103.7704212560461</v>
      </c>
      <c r="AQ30" s="364">
        <v>2071.4730220350361</v>
      </c>
      <c r="AR30" s="60">
        <v>2428.4238258833248</v>
      </c>
      <c r="AS30" s="364">
        <f t="shared" si="4"/>
        <v>2428.4238258833243</v>
      </c>
      <c r="AT30" s="61">
        <v>8630.3771306926355</v>
      </c>
      <c r="AU30" s="61">
        <v>8484.2887152740568</v>
      </c>
      <c r="AV30" s="60">
        <v>1896.0009538662</v>
      </c>
      <c r="AW30" s="60">
        <v>2459.9834849840008</v>
      </c>
      <c r="AX30" s="60">
        <v>2271.776368956429</v>
      </c>
      <c r="AY30" s="60">
        <v>1831.7182208996089</v>
      </c>
      <c r="AZ30" s="61">
        <v>8459.4790287062388</v>
      </c>
      <c r="BA30" s="60">
        <v>2595.3841579810701</v>
      </c>
      <c r="BB30" s="60">
        <v>2236.0484061105453</v>
      </c>
      <c r="BC30" s="60">
        <v>2316.7425723411338</v>
      </c>
      <c r="BD30" s="60">
        <v>2414.209838608147</v>
      </c>
      <c r="BE30" s="60">
        <f t="shared" si="5"/>
        <v>9562.3849750408972</v>
      </c>
      <c r="BF30"/>
      <c r="BG30" s="165">
        <f t="shared" si="6"/>
        <v>0.31800285167358333</v>
      </c>
      <c r="BH30" s="165">
        <f t="shared" si="7"/>
        <v>0.13037516170819474</v>
      </c>
      <c r="BI30" s="165"/>
      <c r="BJ30" s="348"/>
      <c r="BK30" s="348"/>
      <c r="BL30" s="224" t="b">
        <f t="shared" si="1"/>
        <v>1</v>
      </c>
    </row>
    <row r="31" spans="1:64">
      <c r="A31" s="27" t="s">
        <v>51</v>
      </c>
      <c r="B31" s="29" t="s">
        <v>52</v>
      </c>
      <c r="C31" s="62">
        <v>-96</v>
      </c>
      <c r="D31" s="62">
        <v>-111</v>
      </c>
      <c r="E31" s="62">
        <v>-85</v>
      </c>
      <c r="F31" s="62">
        <v>-96</v>
      </c>
      <c r="G31" s="63">
        <f>(C31+D31+E31+F31)</f>
        <v>-388</v>
      </c>
      <c r="H31" s="62">
        <v>-91.841803250522105</v>
      </c>
      <c r="I31" s="62">
        <v>-85.704300185988004</v>
      </c>
      <c r="J31" s="62">
        <v>-92.814828669931202</v>
      </c>
      <c r="K31" s="62">
        <v>-85.105048706473596</v>
      </c>
      <c r="L31" s="63">
        <f>(H31+I31+J31+K31)</f>
        <v>-355.46598081291495</v>
      </c>
      <c r="M31" s="62">
        <v>-93.717084303499703</v>
      </c>
      <c r="N31" s="62">
        <v>-116.57925204849599</v>
      </c>
      <c r="O31" s="62">
        <v>-117.34071581914448</v>
      </c>
      <c r="P31" s="62">
        <v>-128.927291329919</v>
      </c>
      <c r="Q31" s="63">
        <v>-456.56434350105917</v>
      </c>
      <c r="R31" s="62">
        <v>-133.75265908616242</v>
      </c>
      <c r="S31" s="62">
        <v>-141.87453608198527</v>
      </c>
      <c r="T31" s="62">
        <v>-114.58075706765361</v>
      </c>
      <c r="U31" s="62">
        <v>-137.17592350919347</v>
      </c>
      <c r="V31" s="63">
        <v>-527.38387574499484</v>
      </c>
      <c r="W31" s="62">
        <v>-122.964580454483</v>
      </c>
      <c r="X31" s="62">
        <v>-129.82503452595901</v>
      </c>
      <c r="Y31" s="62">
        <v>-118.953568118449</v>
      </c>
      <c r="Z31" s="62">
        <v>-134.29367533881501</v>
      </c>
      <c r="AA31" s="63">
        <v>-506.03685843770597</v>
      </c>
      <c r="AB31" s="62">
        <v>-142.33707391589601</v>
      </c>
      <c r="AC31" s="62">
        <v>-108.22273964764784</v>
      </c>
      <c r="AD31" s="62">
        <v>-177.34068963498365</v>
      </c>
      <c r="AE31" s="62">
        <v>-163.46524549472451</v>
      </c>
      <c r="AF31" s="63">
        <v>-591.36574869325204</v>
      </c>
      <c r="AG31" s="62">
        <v>-168.593937505631</v>
      </c>
      <c r="AH31" s="62">
        <v>-198.53110327854219</v>
      </c>
      <c r="AI31" s="62">
        <v>-189.27306821252296</v>
      </c>
      <c r="AJ31" s="62">
        <v>-192.05375867087577</v>
      </c>
      <c r="AK31" s="63">
        <v>-748.45186766757183</v>
      </c>
      <c r="AL31" s="62">
        <v>-184.36647395426817</v>
      </c>
      <c r="AM31" s="62">
        <v>-185.43520310114317</v>
      </c>
      <c r="AN31" s="62">
        <v>-188.83013240822976</v>
      </c>
      <c r="AO31" s="62">
        <v>-187.22299811676177</v>
      </c>
      <c r="AP31" s="62">
        <v>-179.29336498439471</v>
      </c>
      <c r="AQ31" s="362">
        <v>-179.65678395966978</v>
      </c>
      <c r="AR31" s="62">
        <v>-170.06668640433872</v>
      </c>
      <c r="AS31" s="362">
        <f t="shared" si="4"/>
        <v>-170.06668640433867</v>
      </c>
      <c r="AT31" s="63">
        <v>-721.8746432572234</v>
      </c>
      <c r="AU31" s="63">
        <v>-722.38167158191345</v>
      </c>
      <c r="AV31" s="62">
        <v>-203.596400403719</v>
      </c>
      <c r="AW31" s="62">
        <v>-211.41841030540598</v>
      </c>
      <c r="AX31" s="62">
        <v>-203.944380290428</v>
      </c>
      <c r="AY31" s="62">
        <v>-193.75554907879999</v>
      </c>
      <c r="AZ31" s="63">
        <v>-812.71474007835286</v>
      </c>
      <c r="BA31" s="62">
        <v>-212.36301744085301</v>
      </c>
      <c r="BB31" s="62">
        <v>-229.78873363954821</v>
      </c>
      <c r="BC31" s="62">
        <v>-217.10974279074978</v>
      </c>
      <c r="BD31" s="62">
        <v>-224.05356825073736</v>
      </c>
      <c r="BE31" s="62">
        <f t="shared" si="5"/>
        <v>-883.31506212188845</v>
      </c>
      <c r="BF31"/>
      <c r="BG31" s="165">
        <f t="shared" si="6"/>
        <v>0.15637239457650431</v>
      </c>
      <c r="BH31" s="165">
        <f t="shared" si="7"/>
        <v>8.6869744772599011E-2</v>
      </c>
      <c r="BI31" s="165"/>
      <c r="BJ31" s="348"/>
      <c r="BK31" s="348"/>
      <c r="BL31" s="224" t="b">
        <f t="shared" si="1"/>
        <v>1</v>
      </c>
    </row>
    <row r="32" spans="1:64">
      <c r="A32" s="32" t="s">
        <v>53</v>
      </c>
      <c r="B32" s="36" t="s">
        <v>54</v>
      </c>
      <c r="C32" s="61">
        <v>1228</v>
      </c>
      <c r="D32" s="61">
        <v>1500</v>
      </c>
      <c r="E32" s="61">
        <v>1751</v>
      </c>
      <c r="F32" s="61">
        <v>1564</v>
      </c>
      <c r="G32" s="61">
        <f>C32+D32+E32+F32</f>
        <v>6043</v>
      </c>
      <c r="H32" s="61">
        <v>1241.134839574288</v>
      </c>
      <c r="I32" s="61">
        <v>1626.9080159537998</v>
      </c>
      <c r="J32" s="61">
        <v>1842.499089070508</v>
      </c>
      <c r="K32" s="61">
        <v>1853.8112949806441</v>
      </c>
      <c r="L32" s="61">
        <f>H32+I32+J32+K32</f>
        <v>6564.353239579239</v>
      </c>
      <c r="M32" s="61">
        <v>1655.7209048352402</v>
      </c>
      <c r="N32" s="61">
        <v>2015.3728721288398</v>
      </c>
      <c r="O32" s="61">
        <v>1760.2086677125042</v>
      </c>
      <c r="P32" s="61">
        <v>1691.9678379872601</v>
      </c>
      <c r="Q32" s="61">
        <v>7123.2702826638442</v>
      </c>
      <c r="R32" s="61">
        <v>1352.4283609356244</v>
      </c>
      <c r="S32" s="61">
        <v>2055.9422895770094</v>
      </c>
      <c r="T32" s="61">
        <v>1815.2633572885097</v>
      </c>
      <c r="U32" s="61">
        <v>1625.8477544250993</v>
      </c>
      <c r="V32" s="61">
        <v>6849.4817622262426</v>
      </c>
      <c r="W32" s="61">
        <v>1435.2855125388276</v>
      </c>
      <c r="X32" s="61">
        <v>1845.7072766241499</v>
      </c>
      <c r="Y32" s="61">
        <v>1924.41164270323</v>
      </c>
      <c r="Z32" s="61">
        <v>1985.8647304927001</v>
      </c>
      <c r="AA32" s="61">
        <v>7191.2691623589071</v>
      </c>
      <c r="AB32" s="61">
        <v>981.31440991779891</v>
      </c>
      <c r="AC32" s="61">
        <v>1785.1877097648612</v>
      </c>
      <c r="AD32" s="61">
        <v>1933.7636723084422</v>
      </c>
      <c r="AE32" s="61">
        <v>1428.7896767070054</v>
      </c>
      <c r="AF32" s="61">
        <v>6129.0554686981077</v>
      </c>
      <c r="AG32" s="61">
        <v>1599.4010260619132</v>
      </c>
      <c r="AH32" s="61">
        <v>2367.4451114916292</v>
      </c>
      <c r="AI32" s="61">
        <v>2234.572099148495</v>
      </c>
      <c r="AJ32" s="61">
        <v>2310.6408319650377</v>
      </c>
      <c r="AK32" s="61">
        <v>8512.0590686670748</v>
      </c>
      <c r="AL32" s="61">
        <v>1484.2737907363482</v>
      </c>
      <c r="AM32" s="61">
        <v>1503.5808085618983</v>
      </c>
      <c r="AN32" s="61">
        <v>2446.9292857366336</v>
      </c>
      <c r="AO32" s="61">
        <v>2108.1528575758939</v>
      </c>
      <c r="AP32" s="61">
        <v>1924.4770562716574</v>
      </c>
      <c r="AQ32" s="364">
        <v>1891.8162380753674</v>
      </c>
      <c r="AR32" s="61">
        <v>2258.3571394789833</v>
      </c>
      <c r="AS32" s="364">
        <f t="shared" si="4"/>
        <v>2258.3571394789833</v>
      </c>
      <c r="AT32" s="61">
        <v>7908.5024874354222</v>
      </c>
      <c r="AU32" s="61">
        <v>7761.9070436921429</v>
      </c>
      <c r="AV32" s="61">
        <v>1692.40455346248</v>
      </c>
      <c r="AW32" s="61">
        <v>2248.5650746785968</v>
      </c>
      <c r="AX32" s="61">
        <v>2067.8319886659988</v>
      </c>
      <c r="AY32" s="61">
        <v>1637.962671820809</v>
      </c>
      <c r="AZ32" s="61">
        <v>7646.7642886278845</v>
      </c>
      <c r="BA32" s="61">
        <v>2383.0211405402101</v>
      </c>
      <c r="BB32" s="61">
        <v>2006.2596724709902</v>
      </c>
      <c r="BC32" s="61">
        <v>2099.632829550384</v>
      </c>
      <c r="BD32" s="61">
        <v>2190.1562703574118</v>
      </c>
      <c r="BE32" s="61">
        <f t="shared" si="5"/>
        <v>8679.0699129189961</v>
      </c>
      <c r="BF32"/>
      <c r="BG32" s="165">
        <f t="shared" si="6"/>
        <v>0.3371222116574657</v>
      </c>
      <c r="BH32" s="165">
        <f t="shared" si="7"/>
        <v>0.13499901204308551</v>
      </c>
      <c r="BI32" s="165"/>
      <c r="BJ32" s="348"/>
      <c r="BK32" s="348"/>
      <c r="BL32" s="224" t="b">
        <f t="shared" si="1"/>
        <v>1</v>
      </c>
    </row>
    <row r="33" spans="1:64">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2"/>
      <c r="BA33" s="76"/>
      <c r="BB33" s="76"/>
      <c r="BC33" s="76"/>
      <c r="BD33" s="76"/>
      <c r="BE33" s="76"/>
      <c r="BF33"/>
      <c r="BG33" s="299"/>
      <c r="BH33" s="299"/>
      <c r="BI33" s="299"/>
      <c r="BJ33" s="348"/>
      <c r="BK33" s="348"/>
      <c r="BL33" s="224"/>
    </row>
    <row r="34" spans="1:64">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c r="BG34" s="299"/>
      <c r="BH34" s="299"/>
      <c r="BI34" s="299"/>
      <c r="BJ34" s="348"/>
      <c r="BK34" s="348"/>
      <c r="BL34" s="224"/>
    </row>
    <row r="35" spans="1:64">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c r="BG35" s="299"/>
      <c r="BH35" s="299"/>
      <c r="BI35" s="299"/>
      <c r="BJ35" s="348"/>
      <c r="BK35" s="348"/>
      <c r="BL35" s="297"/>
    </row>
    <row r="36" spans="1:64"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c r="BG36" s="404"/>
      <c r="BH36" s="298"/>
      <c r="BI36" s="298"/>
      <c r="BJ36" s="348"/>
      <c r="BK36" s="348"/>
      <c r="BL36" s="297"/>
    </row>
    <row r="37" spans="1:64">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596</v>
      </c>
      <c r="AN37" s="1"/>
      <c r="AO37" s="67" t="s">
        <v>596</v>
      </c>
      <c r="AP37" s="1"/>
      <c r="AQ37" s="1"/>
      <c r="AR37" s="1"/>
      <c r="AS37" s="1" t="s">
        <v>596</v>
      </c>
      <c r="AT37" s="1"/>
      <c r="AU37" s="58" t="s">
        <v>596</v>
      </c>
      <c r="AV37" s="1"/>
      <c r="AW37" s="1"/>
      <c r="AX37" s="1"/>
      <c r="AY37" s="1"/>
      <c r="AZ37" s="1"/>
      <c r="BA37" s="1"/>
      <c r="BB37" s="1"/>
      <c r="BC37" s="1"/>
      <c r="BD37" s="1"/>
      <c r="BE37" s="1"/>
      <c r="BF37"/>
      <c r="BG37" s="406"/>
      <c r="BH37" s="297"/>
      <c r="BI37" s="297"/>
      <c r="BJ37" s="348"/>
      <c r="BK37" s="348"/>
      <c r="BL37" s="224"/>
    </row>
    <row r="38" spans="1:64" ht="25.5">
      <c r="A38" s="22"/>
      <c r="B38" s="37" t="str">
        <f t="shared" ref="B38:L38" si="8">$16:$16</f>
        <v>€m</v>
      </c>
      <c r="C38" s="67" t="str">
        <f t="shared" si="8"/>
        <v>Q1-15
Underlying</v>
      </c>
      <c r="D38" s="67" t="str">
        <f t="shared" si="8"/>
        <v>Q2-15
Underlying</v>
      </c>
      <c r="E38" s="67" t="str">
        <f t="shared" si="8"/>
        <v>Q3-15
Underlying</v>
      </c>
      <c r="F38" s="67" t="str">
        <f t="shared" si="8"/>
        <v>Q4-15
Underlying</v>
      </c>
      <c r="G38" s="67" t="str">
        <f t="shared" si="8"/>
        <v>15
Underlying</v>
      </c>
      <c r="H38" s="67" t="str">
        <f t="shared" si="8"/>
        <v>Q1-16
Underlying</v>
      </c>
      <c r="I38" s="67" t="str">
        <f t="shared" si="8"/>
        <v>Q2-16
Underlying</v>
      </c>
      <c r="J38" s="67" t="str">
        <f t="shared" si="8"/>
        <v>Q3-16
Underlying</v>
      </c>
      <c r="K38" s="67" t="str">
        <f t="shared" si="8"/>
        <v>Q4-16
Underlying</v>
      </c>
      <c r="L38" s="67" t="str">
        <f t="shared" si="8"/>
        <v>16
Underlying</v>
      </c>
      <c r="M38" s="67" t="s">
        <v>540</v>
      </c>
      <c r="N38" s="67" t="s">
        <v>541</v>
      </c>
      <c r="O38" s="67" t="s">
        <v>542</v>
      </c>
      <c r="P38" s="67" t="s">
        <v>543</v>
      </c>
      <c r="Q38" s="67" t="s">
        <v>544</v>
      </c>
      <c r="R38" s="67" t="s">
        <v>545</v>
      </c>
      <c r="S38" s="67" t="s">
        <v>546</v>
      </c>
      <c r="T38" s="67" t="s">
        <v>547</v>
      </c>
      <c r="U38" s="67" t="s">
        <v>548</v>
      </c>
      <c r="V38" s="67" t="s">
        <v>549</v>
      </c>
      <c r="W38" s="67" t="s">
        <v>550</v>
      </c>
      <c r="X38" s="67" t="s">
        <v>551</v>
      </c>
      <c r="Y38" s="67" t="s">
        <v>552</v>
      </c>
      <c r="Z38" s="67" t="s">
        <v>553</v>
      </c>
      <c r="AA38" s="67" t="s">
        <v>554</v>
      </c>
      <c r="AB38" s="67" t="s">
        <v>555</v>
      </c>
      <c r="AC38" s="67" t="s">
        <v>556</v>
      </c>
      <c r="AD38" s="67" t="s">
        <v>557</v>
      </c>
      <c r="AE38" s="67" t="s">
        <v>558</v>
      </c>
      <c r="AF38" s="67" t="s">
        <v>559</v>
      </c>
      <c r="AG38" s="67" t="s">
        <v>560</v>
      </c>
      <c r="AH38" s="67" t="s">
        <v>561</v>
      </c>
      <c r="AI38" s="67" t="s">
        <v>562</v>
      </c>
      <c r="AJ38" s="67" t="s">
        <v>563</v>
      </c>
      <c r="AK38" s="67" t="s">
        <v>564</v>
      </c>
      <c r="AL38" s="67" t="s">
        <v>565</v>
      </c>
      <c r="AM38" s="67" t="str">
        <f>$16:$16</f>
        <v>Q1-22
Underlying</v>
      </c>
      <c r="AN38" s="67" t="s">
        <v>572</v>
      </c>
      <c r="AO38" s="67" t="str">
        <f>$16:$16</f>
        <v>Q2-22
Underlying</v>
      </c>
      <c r="AP38" s="67" t="s">
        <v>577</v>
      </c>
      <c r="AQ38" s="67" t="str">
        <f>$16:$16</f>
        <v>Q3-22
Underlying</v>
      </c>
      <c r="AR38" s="67" t="str">
        <f>$16:$16</f>
        <v>Q4-22
Underlying</v>
      </c>
      <c r="AS38" s="67" t="str">
        <f>$16:$16</f>
        <v>Q4-22
Stated</v>
      </c>
      <c r="AT38" s="67" t="s">
        <v>603</v>
      </c>
      <c r="AU38" s="67" t="s">
        <v>603</v>
      </c>
      <c r="AV38" s="67" t="s">
        <v>607</v>
      </c>
      <c r="AW38" s="67" t="s">
        <v>616</v>
      </c>
      <c r="AX38" s="67" t="s">
        <v>622</v>
      </c>
      <c r="AY38" s="67" t="s">
        <v>630</v>
      </c>
      <c r="AZ38" s="383" t="s">
        <v>631</v>
      </c>
      <c r="BA38" s="67" t="s">
        <v>649</v>
      </c>
      <c r="BB38" s="67" t="s">
        <v>651</v>
      </c>
      <c r="BC38" s="67" t="str">
        <f>$16:$16</f>
        <v>Q3-24
Underlying</v>
      </c>
      <c r="BD38" s="67" t="str">
        <f>$16:$16</f>
        <v>Q4-24
Underlying</v>
      </c>
      <c r="BE38" s="67" t="str">
        <f>$16:$16</f>
        <v>FY-2024
Underlying</v>
      </c>
      <c r="BF38"/>
      <c r="BG38" s="406" t="str">
        <f>LEFT($AY:$AY,2)&amp;"/"&amp;LEFT(BD:BD,2)</f>
        <v>Q4/Q4</v>
      </c>
      <c r="BH38" s="379" t="s">
        <v>667</v>
      </c>
      <c r="BI38" s="379"/>
      <c r="BJ38" s="348"/>
      <c r="BK38" s="348"/>
      <c r="BL38" s="224"/>
    </row>
    <row r="39" spans="1:64">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c r="BG39" s="405"/>
      <c r="BH39" s="348"/>
      <c r="BI39" s="348"/>
      <c r="BJ39" s="348"/>
      <c r="BK39" s="348"/>
      <c r="BL39" s="224"/>
    </row>
    <row r="40" spans="1:64">
      <c r="A40" s="38" t="s">
        <v>56</v>
      </c>
      <c r="B40" s="39" t="s">
        <v>26</v>
      </c>
      <c r="C40" s="68">
        <v>3636</v>
      </c>
      <c r="D40" s="68">
        <v>3610</v>
      </c>
      <c r="E40" s="68">
        <v>3548</v>
      </c>
      <c r="F40" s="68">
        <v>3699</v>
      </c>
      <c r="G40" s="69">
        <f t="shared" ref="G40:G55" si="9">C40+D40+E40+F40</f>
        <v>14493</v>
      </c>
      <c r="H40" s="68">
        <v>3562.7809999999999</v>
      </c>
      <c r="I40" s="68">
        <v>3527.6570000000002</v>
      </c>
      <c r="J40" s="68">
        <v>3274.087</v>
      </c>
      <c r="K40" s="68">
        <v>3465.279</v>
      </c>
      <c r="L40" s="69">
        <f t="shared" ref="L40:L55" si="10">H40+I40+J40+K40</f>
        <v>13829.804</v>
      </c>
      <c r="M40" s="68">
        <v>3529.0749999999998</v>
      </c>
      <c r="N40" s="68">
        <v>3210.442</v>
      </c>
      <c r="O40" s="68">
        <v>3209.5260000000003</v>
      </c>
      <c r="P40" s="68">
        <v>3364.4249999999997</v>
      </c>
      <c r="Q40" s="69">
        <v>13313.467999999999</v>
      </c>
      <c r="R40" s="68">
        <v>3357.9969999999998</v>
      </c>
      <c r="S40" s="68">
        <v>3226.86</v>
      </c>
      <c r="T40" s="68">
        <v>3241.8050000000003</v>
      </c>
      <c r="U40" s="68">
        <v>3228.2709999999997</v>
      </c>
      <c r="V40" s="69">
        <v>13054.933000000001</v>
      </c>
      <c r="W40" s="68">
        <v>3489.7080000000001</v>
      </c>
      <c r="X40" s="68">
        <v>3276.5060000000003</v>
      </c>
      <c r="Y40" s="68">
        <v>3244.4789999999998</v>
      </c>
      <c r="Z40" s="68">
        <v>3413.2479999999996</v>
      </c>
      <c r="AA40" s="69">
        <v>13423.940999999999</v>
      </c>
      <c r="AB40" s="68">
        <v>3234.5650000000001</v>
      </c>
      <c r="AC40" s="68">
        <v>3315.7059999999997</v>
      </c>
      <c r="AD40" s="68">
        <v>3307.5819999999999</v>
      </c>
      <c r="AE40" s="68">
        <v>3372.922</v>
      </c>
      <c r="AF40" s="69">
        <v>13230.775</v>
      </c>
      <c r="AG40" s="68">
        <v>3554.43</v>
      </c>
      <c r="AH40" s="68">
        <v>3452.893</v>
      </c>
      <c r="AI40" s="68">
        <v>3408.127</v>
      </c>
      <c r="AJ40" s="68">
        <v>3595.69</v>
      </c>
      <c r="AK40" s="69">
        <v>14011.140000000001</v>
      </c>
      <c r="AL40" s="68">
        <v>3616.7940000000003</v>
      </c>
      <c r="AM40" s="68">
        <v>3616.7940000000003</v>
      </c>
      <c r="AN40" s="68">
        <v>3402.6020000000003</v>
      </c>
      <c r="AO40" s="68">
        <v>3396.0260000000003</v>
      </c>
      <c r="AP40" s="68">
        <v>3328.2739999999999</v>
      </c>
      <c r="AQ40" s="365">
        <v>3334.8499999999995</v>
      </c>
      <c r="AR40" s="68">
        <v>3396.4760000000006</v>
      </c>
      <c r="AS40" s="365">
        <f>AU40-AM40-AO40-AQ40</f>
        <v>3396.4760000000015</v>
      </c>
      <c r="AT40" s="69">
        <v>13775.852999999999</v>
      </c>
      <c r="AU40" s="69">
        <v>13744.146000000001</v>
      </c>
      <c r="AV40" s="68">
        <v>3333.4180000000001</v>
      </c>
      <c r="AW40" s="68">
        <v>3311.2870000000003</v>
      </c>
      <c r="AX40" s="68">
        <v>3226.9119999999998</v>
      </c>
      <c r="AY40" s="68">
        <v>3153.8389999999999</v>
      </c>
      <c r="AZ40" s="69">
        <v>13025.456</v>
      </c>
      <c r="BA40" s="68">
        <v>3272.605</v>
      </c>
      <c r="BB40" s="68">
        <v>3232.2759999999998</v>
      </c>
      <c r="BC40" s="68">
        <v>3265.7930000000001</v>
      </c>
      <c r="BD40" s="68">
        <v>3276.2069999999999</v>
      </c>
      <c r="BE40" s="68">
        <f>BA40+BB40+BC40+BD40</f>
        <v>13046.880999999999</v>
      </c>
      <c r="BF40"/>
      <c r="BG40" s="165">
        <f>IF(ISERROR($BD40/AY40),"ns",IF($BD40/AY40&gt;200%,"x"&amp;(ROUND($BD40/AY40,1)),IF($BD40/AY40&lt;0,"ns",$BD40/AY40-1)))</f>
        <v>3.8799697765168117E-2</v>
      </c>
      <c r="BH40" s="165">
        <f>IF(ISERROR($BE40/AZ40),"ns",IF($BE40/AZ40&gt;200%,"x"&amp;(ROUND($BE40/AZ40,1)),IF($BE40/AZ40&lt;0,"ns",$BE40/AZ40-1)))</f>
        <v>1.6448560418920177E-3</v>
      </c>
      <c r="BI40" s="165"/>
      <c r="BJ40" s="348"/>
      <c r="BK40" s="348"/>
      <c r="BL40" s="224" t="b">
        <f t="shared" ref="BL40:BL56" si="11">ROUND(AZ40,1)=ROUND((AV40+AW40+AX40+AY40),1)</f>
        <v>1</v>
      </c>
    </row>
    <row r="41" spans="1:64">
      <c r="A41" s="40" t="s">
        <v>57</v>
      </c>
      <c r="B41" s="41" t="s">
        <v>58</v>
      </c>
      <c r="C41" s="70">
        <v>-139</v>
      </c>
      <c r="D41" s="70">
        <v>-42</v>
      </c>
      <c r="E41" s="70">
        <v>12</v>
      </c>
      <c r="F41" s="70">
        <v>170</v>
      </c>
      <c r="G41" s="71">
        <f>C41+D41+E41+F41</f>
        <v>1</v>
      </c>
      <c r="H41" s="70">
        <v>0</v>
      </c>
      <c r="I41" s="70">
        <v>0</v>
      </c>
      <c r="J41" s="70">
        <v>0</v>
      </c>
      <c r="K41" s="70">
        <v>0</v>
      </c>
      <c r="L41" s="71">
        <f t="shared" si="10"/>
        <v>0</v>
      </c>
      <c r="M41" s="70">
        <v>0</v>
      </c>
      <c r="N41" s="70">
        <v>0</v>
      </c>
      <c r="O41" s="70">
        <v>0</v>
      </c>
      <c r="P41" s="70">
        <v>0</v>
      </c>
      <c r="Q41" s="71">
        <v>0</v>
      </c>
      <c r="R41" s="70">
        <v>0</v>
      </c>
      <c r="S41" s="70">
        <v>0</v>
      </c>
      <c r="T41" s="70">
        <v>0</v>
      </c>
      <c r="U41" s="70">
        <v>0</v>
      </c>
      <c r="V41" s="71">
        <v>0</v>
      </c>
      <c r="W41" s="70">
        <v>0</v>
      </c>
      <c r="X41" s="70">
        <v>0</v>
      </c>
      <c r="Y41" s="70">
        <v>0</v>
      </c>
      <c r="Z41" s="70">
        <v>0</v>
      </c>
      <c r="AA41" s="71">
        <v>0</v>
      </c>
      <c r="AB41" s="70">
        <v>0</v>
      </c>
      <c r="AC41" s="70">
        <v>0</v>
      </c>
      <c r="AD41" s="70">
        <v>0</v>
      </c>
      <c r="AE41" s="70">
        <v>0</v>
      </c>
      <c r="AF41" s="71">
        <v>0</v>
      </c>
      <c r="AG41" s="70">
        <v>0</v>
      </c>
      <c r="AH41" s="70">
        <v>0</v>
      </c>
      <c r="AI41" s="70">
        <v>0</v>
      </c>
      <c r="AJ41" s="70">
        <v>0</v>
      </c>
      <c r="AK41" s="71">
        <v>0</v>
      </c>
      <c r="AL41" s="70">
        <v>0</v>
      </c>
      <c r="AM41" s="70">
        <v>0</v>
      </c>
      <c r="AN41" s="70">
        <v>0</v>
      </c>
      <c r="AO41" s="70">
        <v>0</v>
      </c>
      <c r="AP41" s="70">
        <v>0</v>
      </c>
      <c r="AQ41" s="366">
        <v>0</v>
      </c>
      <c r="AR41" s="70">
        <v>0</v>
      </c>
      <c r="AS41" s="366">
        <f t="shared" ref="AS41:AS56" si="12">AU41-AM41-AO41-AQ41</f>
        <v>0</v>
      </c>
      <c r="AT41" s="71">
        <v>0</v>
      </c>
      <c r="AU41" s="71">
        <v>0</v>
      </c>
      <c r="AV41" s="70">
        <v>0</v>
      </c>
      <c r="AW41" s="70">
        <v>0</v>
      </c>
      <c r="AX41" s="70">
        <v>0</v>
      </c>
      <c r="AY41" s="70">
        <v>0</v>
      </c>
      <c r="AZ41" s="71">
        <v>0</v>
      </c>
      <c r="BA41" s="70">
        <v>0</v>
      </c>
      <c r="BB41" s="70">
        <v>0</v>
      </c>
      <c r="BC41" s="70">
        <v>0</v>
      </c>
      <c r="BD41" s="70">
        <v>0</v>
      </c>
      <c r="BE41" s="70">
        <f t="shared" ref="BE41:BE56" si="13">BA41+BB41+BC41+BD41</f>
        <v>0</v>
      </c>
      <c r="BF41"/>
      <c r="BG41" s="165" t="str">
        <f t="shared" ref="BG41:BG56" si="14">IF(ISERROR($BD41/AY41),"ns",IF($BD41/AY41&gt;200%,"x"&amp;(ROUND($BD41/AY41,1)),IF($BD41/AY41&lt;0,"ns",$BD41/AY41-1)))</f>
        <v>ns</v>
      </c>
      <c r="BH41" s="165" t="str">
        <f t="shared" ref="BH41:BH54" si="15">IF(ISERROR($BE41/AZ41),"ns",IF($BE41/AZ41&gt;200%,"x"&amp;(ROUND($BE41/AZ41,1)),IF($BE41/AZ41&lt;0,"ns",$BE41/AZ41-1)))</f>
        <v>ns</v>
      </c>
      <c r="BI41" s="165"/>
      <c r="BJ41" s="348"/>
      <c r="BK41" s="348"/>
      <c r="BL41" s="224" t="b">
        <f t="shared" si="11"/>
        <v>1</v>
      </c>
    </row>
    <row r="42" spans="1:64">
      <c r="A42" s="42" t="s">
        <v>59</v>
      </c>
      <c r="B42" s="29" t="s">
        <v>28</v>
      </c>
      <c r="C42" s="72">
        <v>-2144</v>
      </c>
      <c r="D42" s="72">
        <v>-1985</v>
      </c>
      <c r="E42" s="72">
        <v>-1961</v>
      </c>
      <c r="F42" s="72">
        <v>-2027</v>
      </c>
      <c r="G42" s="73">
        <f t="shared" si="9"/>
        <v>-8117</v>
      </c>
      <c r="H42" s="62">
        <v>-2183.3220000000001</v>
      </c>
      <c r="I42" s="62">
        <v>-2089.1060000000002</v>
      </c>
      <c r="J42" s="62">
        <v>-1980.2750000000001</v>
      </c>
      <c r="K42" s="62">
        <v>-2159.7530000000002</v>
      </c>
      <c r="L42" s="73">
        <f t="shared" si="10"/>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-2347.2719999999999</v>
      </c>
      <c r="AC42" s="62">
        <v>-2051.4160000000002</v>
      </c>
      <c r="AD42" s="62">
        <v>-2115.3290000000002</v>
      </c>
      <c r="AE42" s="62">
        <v>-2310.7020000000002</v>
      </c>
      <c r="AF42" s="73">
        <v>-8824.719000000001</v>
      </c>
      <c r="AG42" s="62">
        <v>-2408.1748228842271</v>
      </c>
      <c r="AH42" s="62">
        <v>-2236.31</v>
      </c>
      <c r="AI42" s="62">
        <v>-2146.364</v>
      </c>
      <c r="AJ42" s="62">
        <v>-2337.471</v>
      </c>
      <c r="AK42" s="73">
        <v>-9128.3198228842266</v>
      </c>
      <c r="AL42" s="62">
        <v>-2484.2649999999999</v>
      </c>
      <c r="AM42" s="62">
        <v>-2484.2649999999999</v>
      </c>
      <c r="AN42" s="62">
        <v>-2356.5149999999999</v>
      </c>
      <c r="AO42" s="62">
        <v>-2356.4649999999997</v>
      </c>
      <c r="AP42" s="62">
        <v>-2225.4670000000001</v>
      </c>
      <c r="AQ42" s="362">
        <v>-2225.5170000000007</v>
      </c>
      <c r="AR42" s="62">
        <v>-2466.1930000000002</v>
      </c>
      <c r="AS42" s="362">
        <f t="shared" si="12"/>
        <v>-2466.1930000000002</v>
      </c>
      <c r="AT42" s="73">
        <v>-9532.6610000000001</v>
      </c>
      <c r="AU42" s="73">
        <v>-9532.44</v>
      </c>
      <c r="AV42" s="62">
        <v>-2554.3870000000002</v>
      </c>
      <c r="AW42" s="62">
        <v>-2445.9340000000002</v>
      </c>
      <c r="AX42" s="62">
        <v>-2327.576</v>
      </c>
      <c r="AY42" s="62">
        <v>-2484.9769999999999</v>
      </c>
      <c r="AZ42" s="63">
        <v>-9812.8739999999998</v>
      </c>
      <c r="BA42" s="62">
        <v>-2483.873</v>
      </c>
      <c r="BB42" s="62">
        <v>-2560.4879999999998</v>
      </c>
      <c r="BC42" s="62">
        <v>-2408.585</v>
      </c>
      <c r="BD42" s="62">
        <v>-2502.8009999999999</v>
      </c>
      <c r="BE42" s="62">
        <f t="shared" si="13"/>
        <v>-9955.7469999999994</v>
      </c>
      <c r="BF42"/>
      <c r="BG42" s="165">
        <f t="shared" si="14"/>
        <v>7.1727022020726672E-3</v>
      </c>
      <c r="BH42" s="165">
        <f t="shared" si="15"/>
        <v>1.4559750792683124E-2</v>
      </c>
      <c r="BI42" s="165"/>
      <c r="BJ42" s="348"/>
      <c r="BK42" s="348"/>
      <c r="BL42" s="224" t="b">
        <f t="shared" si="11"/>
        <v>1</v>
      </c>
    </row>
    <row r="43" spans="1:64">
      <c r="A43" s="30" t="s">
        <v>60</v>
      </c>
      <c r="B43" s="31" t="s">
        <v>30</v>
      </c>
      <c r="C43" s="64"/>
      <c r="D43" s="64"/>
      <c r="E43" s="64"/>
      <c r="F43" s="64"/>
      <c r="G43" s="65"/>
      <c r="H43" s="64">
        <v>-37.46</v>
      </c>
      <c r="I43" s="64">
        <v>-0.42000000000000171</v>
      </c>
      <c r="J43" s="64">
        <v>0</v>
      </c>
      <c r="K43" s="64">
        <v>0</v>
      </c>
      <c r="L43" s="65"/>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-141.37282288422691</v>
      </c>
      <c r="AH43" s="64">
        <v>-0.51600000000000534</v>
      </c>
      <c r="AI43" s="64">
        <v>0</v>
      </c>
      <c r="AJ43" s="64">
        <v>0</v>
      </c>
      <c r="AK43" s="65">
        <v>-141.8888228842269</v>
      </c>
      <c r="AL43" s="64">
        <v>-158.17382093873101</v>
      </c>
      <c r="AM43" s="64">
        <v>-158.17382093873101</v>
      </c>
      <c r="AN43" s="64">
        <v>2.5747087209850008</v>
      </c>
      <c r="AO43" s="64">
        <v>2.5747087209850008</v>
      </c>
      <c r="AP43" s="64">
        <v>0</v>
      </c>
      <c r="AQ43" s="363">
        <v>0</v>
      </c>
      <c r="AR43" s="64">
        <v>0</v>
      </c>
      <c r="AS43" s="363">
        <f t="shared" si="12"/>
        <v>0</v>
      </c>
      <c r="AT43" s="65">
        <v>-155.59911221774601</v>
      </c>
      <c r="AU43" s="65">
        <v>-155.59911221774601</v>
      </c>
      <c r="AV43" s="64">
        <v>-113.25</v>
      </c>
      <c r="AW43" s="64">
        <v>2.3659999999999997</v>
      </c>
      <c r="AX43" s="64">
        <v>0</v>
      </c>
      <c r="AY43" s="64">
        <v>0</v>
      </c>
      <c r="AZ43" s="65">
        <v>-110.884</v>
      </c>
      <c r="BA43" s="64">
        <v>0</v>
      </c>
      <c r="BB43" s="64">
        <v>0</v>
      </c>
      <c r="BC43" s="64">
        <v>0</v>
      </c>
      <c r="BD43" s="64">
        <v>0</v>
      </c>
      <c r="BE43" s="64">
        <f t="shared" si="13"/>
        <v>0</v>
      </c>
      <c r="BF43"/>
      <c r="BG43" s="165" t="str">
        <f t="shared" si="14"/>
        <v>ns</v>
      </c>
      <c r="BH43" s="165">
        <f t="shared" si="15"/>
        <v>-1</v>
      </c>
      <c r="BI43" s="165"/>
      <c r="BJ43" s="348"/>
      <c r="BK43" s="348"/>
      <c r="BL43" s="224" t="b">
        <f t="shared" si="11"/>
        <v>1</v>
      </c>
    </row>
    <row r="44" spans="1:64">
      <c r="A44" s="43" t="s">
        <v>61</v>
      </c>
      <c r="B44" s="28" t="s">
        <v>32</v>
      </c>
      <c r="C44" s="74">
        <v>1492</v>
      </c>
      <c r="D44" s="74">
        <v>1625</v>
      </c>
      <c r="E44" s="74">
        <v>1587</v>
      </c>
      <c r="F44" s="74">
        <v>1672</v>
      </c>
      <c r="G44" s="75">
        <f t="shared" si="9"/>
        <v>6376</v>
      </c>
      <c r="H44" s="60">
        <v>1416.9190000000001</v>
      </c>
      <c r="I44" s="60">
        <v>1438.971</v>
      </c>
      <c r="J44" s="60">
        <v>1293.8119999999999</v>
      </c>
      <c r="K44" s="60">
        <v>1305.5260000000001</v>
      </c>
      <c r="L44" s="75">
        <f t="shared" si="10"/>
        <v>5455.2280000000001</v>
      </c>
      <c r="M44" s="60">
        <v>1309.9939999999999</v>
      </c>
      <c r="N44" s="60">
        <v>1087.1369999999999</v>
      </c>
      <c r="O44" s="60">
        <v>1174.4559999999999</v>
      </c>
      <c r="P44" s="60">
        <v>1211.4319999999998</v>
      </c>
      <c r="Q44" s="75">
        <v>4783.0189999999993</v>
      </c>
      <c r="R44" s="60">
        <v>1090.4190000000001</v>
      </c>
      <c r="S44" s="60">
        <v>1062.8530000000001</v>
      </c>
      <c r="T44" s="60">
        <v>1165.2340000000002</v>
      </c>
      <c r="U44" s="60">
        <v>992.70200000000011</v>
      </c>
      <c r="V44" s="75">
        <v>4311.2080000000005</v>
      </c>
      <c r="W44" s="60">
        <v>1207.5139999999999</v>
      </c>
      <c r="X44" s="60">
        <v>1057.1559999999999</v>
      </c>
      <c r="Y44" s="60">
        <v>1100.2150000000001</v>
      </c>
      <c r="Z44" s="60">
        <v>1137.2559999999999</v>
      </c>
      <c r="AA44" s="75">
        <v>4502.1409999999996</v>
      </c>
      <c r="AB44" s="60">
        <v>887.29300000000001</v>
      </c>
      <c r="AC44" s="60">
        <v>1264.29</v>
      </c>
      <c r="AD44" s="60">
        <v>1192.2529999999999</v>
      </c>
      <c r="AE44" s="60">
        <v>1062.22</v>
      </c>
      <c r="AF44" s="75">
        <v>4406.0560000000005</v>
      </c>
      <c r="AG44" s="60">
        <v>1146.2551771157732</v>
      </c>
      <c r="AH44" s="60">
        <v>1216.5829999999999</v>
      </c>
      <c r="AI44" s="60">
        <v>1261.7629999999999</v>
      </c>
      <c r="AJ44" s="60">
        <v>1258.2190000000001</v>
      </c>
      <c r="AK44" s="75">
        <v>4882.8201771157728</v>
      </c>
      <c r="AL44" s="60">
        <v>1132.529</v>
      </c>
      <c r="AM44" s="60">
        <v>1132.529</v>
      </c>
      <c r="AN44" s="60">
        <v>1046.087</v>
      </c>
      <c r="AO44" s="60">
        <v>1039.5609999999997</v>
      </c>
      <c r="AP44" s="60">
        <v>1102.807</v>
      </c>
      <c r="AQ44" s="364">
        <v>1109.3330000000001</v>
      </c>
      <c r="AR44" s="60">
        <v>930.28300000000036</v>
      </c>
      <c r="AS44" s="364">
        <f t="shared" si="12"/>
        <v>930.28300000000036</v>
      </c>
      <c r="AT44" s="75">
        <v>4243.192</v>
      </c>
      <c r="AU44" s="75">
        <v>4211.7060000000001</v>
      </c>
      <c r="AV44" s="60">
        <v>779.03099999999995</v>
      </c>
      <c r="AW44" s="60">
        <v>865.35299999999995</v>
      </c>
      <c r="AX44" s="60">
        <v>899.33600000000001</v>
      </c>
      <c r="AY44" s="60">
        <v>668.86200000000008</v>
      </c>
      <c r="AZ44" s="75">
        <v>3212.5820000000003</v>
      </c>
      <c r="BA44" s="60">
        <v>788.73199999999997</v>
      </c>
      <c r="BB44" s="60">
        <v>671.78800000000001</v>
      </c>
      <c r="BC44" s="60">
        <v>857.20799999999997</v>
      </c>
      <c r="BD44" s="60">
        <v>773.40599999999995</v>
      </c>
      <c r="BE44" s="60">
        <f t="shared" si="13"/>
        <v>3091.134</v>
      </c>
      <c r="BF44"/>
      <c r="BG44" s="165">
        <f t="shared" si="14"/>
        <v>0.15630129981969354</v>
      </c>
      <c r="BH44" s="165">
        <f t="shared" si="15"/>
        <v>-3.7803859948166374E-2</v>
      </c>
      <c r="BI44" s="165"/>
      <c r="BJ44" s="348"/>
      <c r="BK44" s="348"/>
      <c r="BL44" s="224" t="b">
        <f t="shared" si="11"/>
        <v>1</v>
      </c>
    </row>
    <row r="45" spans="1:64">
      <c r="A45" s="42" t="s">
        <v>62</v>
      </c>
      <c r="B45" s="29" t="s">
        <v>34</v>
      </c>
      <c r="C45" s="72">
        <v>-200</v>
      </c>
      <c r="D45" s="72">
        <v>-364</v>
      </c>
      <c r="E45" s="72">
        <v>60</v>
      </c>
      <c r="F45" s="72">
        <v>-225</v>
      </c>
      <c r="G45" s="73">
        <f t="shared" si="9"/>
        <v>-729</v>
      </c>
      <c r="H45" s="62">
        <v>-147.72800000000001</v>
      </c>
      <c r="I45" s="62">
        <v>-260.113</v>
      </c>
      <c r="J45" s="62">
        <v>-150.858</v>
      </c>
      <c r="K45" s="62">
        <v>-60.65</v>
      </c>
      <c r="L45" s="73">
        <f t="shared" si="10"/>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-297.59900000000005</v>
      </c>
      <c r="AD45" s="62">
        <v>-22.307251540000003</v>
      </c>
      <c r="AE45" s="62">
        <v>-415.12</v>
      </c>
      <c r="AF45" s="73">
        <v>-1042.0222515400001</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2">
        <v>-273.11500000000001</v>
      </c>
      <c r="AR45" s="62">
        <v>-306.80799999999999</v>
      </c>
      <c r="AS45" s="362">
        <f t="shared" si="12"/>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s="62">
        <v>-263.08100000000002</v>
      </c>
      <c r="BE45" s="62">
        <f t="shared" si="13"/>
        <v>-1318.654</v>
      </c>
      <c r="BF45"/>
      <c r="BG45" s="165">
        <f t="shared" si="14"/>
        <v>-0.18023893507497091</v>
      </c>
      <c r="BH45" s="165">
        <f t="shared" si="15"/>
        <v>0.14454868732949877</v>
      </c>
      <c r="BI45" s="165"/>
      <c r="BJ45" s="348"/>
      <c r="BK45" s="348"/>
      <c r="BL45" s="224" t="b">
        <f t="shared" si="11"/>
        <v>1</v>
      </c>
    </row>
    <row r="46" spans="1:64">
      <c r="A46" s="30" t="s">
        <v>63</v>
      </c>
      <c r="B46" s="31" t="s">
        <v>36</v>
      </c>
      <c r="C46" s="64"/>
      <c r="D46" s="64"/>
      <c r="E46" s="64"/>
      <c r="F46" s="64"/>
      <c r="G46" s="65"/>
      <c r="H46" s="64">
        <v>0</v>
      </c>
      <c r="I46" s="64">
        <v>0</v>
      </c>
      <c r="J46" s="64">
        <v>0</v>
      </c>
      <c r="K46" s="64">
        <v>0</v>
      </c>
      <c r="L46" s="65"/>
      <c r="M46" s="64">
        <v>0</v>
      </c>
      <c r="N46" s="64">
        <v>0</v>
      </c>
      <c r="O46" s="64">
        <v>0</v>
      </c>
      <c r="P46" s="64">
        <v>0</v>
      </c>
      <c r="Q46" s="65">
        <v>0</v>
      </c>
      <c r="R46" s="64">
        <v>0</v>
      </c>
      <c r="S46" s="64">
        <v>0</v>
      </c>
      <c r="T46" s="64">
        <v>0</v>
      </c>
      <c r="U46" s="64">
        <v>0</v>
      </c>
      <c r="V46" s="65">
        <v>0</v>
      </c>
      <c r="W46" s="64">
        <v>0</v>
      </c>
      <c r="X46" s="64">
        <v>0</v>
      </c>
      <c r="Y46" s="64">
        <v>0</v>
      </c>
      <c r="Z46" s="64">
        <v>0</v>
      </c>
      <c r="AA46" s="65">
        <v>0</v>
      </c>
      <c r="AB46" s="64">
        <v>0</v>
      </c>
      <c r="AC46" s="64">
        <v>0</v>
      </c>
      <c r="AD46" s="64">
        <v>0</v>
      </c>
      <c r="AE46" s="64">
        <v>0</v>
      </c>
      <c r="AF46" s="65">
        <v>0</v>
      </c>
      <c r="AG46" s="64">
        <v>0</v>
      </c>
      <c r="AH46" s="64">
        <v>0</v>
      </c>
      <c r="AI46" s="64">
        <v>0</v>
      </c>
      <c r="AJ46" s="64">
        <v>0</v>
      </c>
      <c r="AK46" s="65">
        <v>0</v>
      </c>
      <c r="AL46" s="64">
        <v>0</v>
      </c>
      <c r="AM46" s="64">
        <v>0</v>
      </c>
      <c r="AN46" s="64">
        <v>0</v>
      </c>
      <c r="AO46" s="64">
        <v>0</v>
      </c>
      <c r="AP46" s="64">
        <v>0</v>
      </c>
      <c r="AQ46" s="363">
        <v>0</v>
      </c>
      <c r="AR46" s="64">
        <v>0</v>
      </c>
      <c r="AS46" s="363">
        <f t="shared" si="12"/>
        <v>0</v>
      </c>
      <c r="AT46" s="65">
        <v>0</v>
      </c>
      <c r="AU46" s="65">
        <v>0</v>
      </c>
      <c r="AV46" s="64">
        <v>0</v>
      </c>
      <c r="AW46" s="64">
        <v>0</v>
      </c>
      <c r="AX46" s="64">
        <v>0</v>
      </c>
      <c r="AY46" s="64">
        <v>0</v>
      </c>
      <c r="AZ46" s="65"/>
      <c r="BA46" s="64">
        <v>0</v>
      </c>
      <c r="BB46" s="64">
        <v>0</v>
      </c>
      <c r="BC46" s="64">
        <v>0</v>
      </c>
      <c r="BD46" s="64">
        <v>0</v>
      </c>
      <c r="BE46" s="64">
        <f t="shared" si="13"/>
        <v>0</v>
      </c>
      <c r="BF46"/>
      <c r="BG46" s="165" t="str">
        <f t="shared" si="14"/>
        <v>ns</v>
      </c>
      <c r="BH46" s="165" t="str">
        <f t="shared" si="15"/>
        <v>ns</v>
      </c>
      <c r="BI46" s="165"/>
      <c r="BJ46" s="348"/>
      <c r="BK46" s="348"/>
      <c r="BL46" s="224" t="b">
        <f t="shared" si="11"/>
        <v>1</v>
      </c>
    </row>
    <row r="47" spans="1:64">
      <c r="A47" s="42" t="s">
        <v>64</v>
      </c>
      <c r="B47" s="29" t="s">
        <v>38</v>
      </c>
      <c r="C47" s="72">
        <v>0</v>
      </c>
      <c r="D47" s="72">
        <v>0</v>
      </c>
      <c r="E47" s="72">
        <v>-1</v>
      </c>
      <c r="F47" s="72">
        <v>24</v>
      </c>
      <c r="G47" s="73">
        <f t="shared" si="9"/>
        <v>23</v>
      </c>
      <c r="H47" s="62">
        <v>2.9028231638598498</v>
      </c>
      <c r="I47" s="62">
        <v>2.4942332423339302</v>
      </c>
      <c r="J47" s="62">
        <v>-0.66606092652849702</v>
      </c>
      <c r="K47" s="62">
        <v>0.85146102435866899</v>
      </c>
      <c r="L47" s="73">
        <f t="shared" si="10"/>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2">
        <v>3.2519688134700075E-2</v>
      </c>
      <c r="AR47" s="62">
        <v>0.18467766718076017</v>
      </c>
      <c r="AS47" s="362">
        <f t="shared" si="12"/>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s="62">
        <v>0.96492099774384898</v>
      </c>
      <c r="BE47" s="62">
        <f t="shared" si="13"/>
        <v>7.7283506819429961</v>
      </c>
      <c r="BF47"/>
      <c r="BG47" s="165" t="str">
        <f t="shared" si="14"/>
        <v>ns</v>
      </c>
      <c r="BH47" s="165">
        <f t="shared" si="15"/>
        <v>-9.4300789911599292E-2</v>
      </c>
      <c r="BI47" s="165"/>
      <c r="BJ47" s="348"/>
      <c r="BK47" s="348"/>
      <c r="BL47" s="224" t="b">
        <f t="shared" si="11"/>
        <v>1</v>
      </c>
    </row>
    <row r="48" spans="1:64">
      <c r="A48" s="44" t="s">
        <v>65</v>
      </c>
      <c r="B48" s="29" t="s">
        <v>40</v>
      </c>
      <c r="C48" s="72">
        <v>-2</v>
      </c>
      <c r="D48" s="72">
        <v>0</v>
      </c>
      <c r="E48" s="72">
        <v>1</v>
      </c>
      <c r="F48" s="72">
        <v>-7</v>
      </c>
      <c r="G48" s="73">
        <f t="shared" si="9"/>
        <v>-8</v>
      </c>
      <c r="H48" s="62">
        <v>24.760999999999999</v>
      </c>
      <c r="I48" s="62">
        <v>0.38600000000000001</v>
      </c>
      <c r="J48" s="62">
        <v>2.42</v>
      </c>
      <c r="K48" s="62">
        <v>-0.35399999999999998</v>
      </c>
      <c r="L48" s="73">
        <f t="shared" si="10"/>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2">
        <v>0.98999999999999844</v>
      </c>
      <c r="AR48" s="62">
        <v>-1.2259999999999991</v>
      </c>
      <c r="AS48" s="362">
        <f t="shared" si="12"/>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s="62">
        <v>-1.863</v>
      </c>
      <c r="BE48" s="62">
        <f t="shared" si="13"/>
        <v>1.2389999999999994</v>
      </c>
      <c r="BF48"/>
      <c r="BG48" s="165" t="str">
        <f t="shared" si="14"/>
        <v>x2.2</v>
      </c>
      <c r="BH48" s="165">
        <f t="shared" si="15"/>
        <v>-0.75739181515566878</v>
      </c>
      <c r="BI48" s="165"/>
      <c r="BJ48" s="348"/>
      <c r="BK48" s="348"/>
      <c r="BL48" s="224" t="b">
        <f t="shared" si="11"/>
        <v>1</v>
      </c>
    </row>
    <row r="49" spans="1:64">
      <c r="A49" s="44" t="s">
        <v>66</v>
      </c>
      <c r="B49" s="29" t="s">
        <v>42</v>
      </c>
      <c r="C49" s="72">
        <v>0</v>
      </c>
      <c r="D49" s="72">
        <v>0</v>
      </c>
      <c r="E49" s="72">
        <v>0</v>
      </c>
      <c r="F49" s="72">
        <v>0</v>
      </c>
      <c r="G49" s="73">
        <f t="shared" si="9"/>
        <v>0</v>
      </c>
      <c r="H49" s="62">
        <v>0</v>
      </c>
      <c r="I49" s="62">
        <v>0</v>
      </c>
      <c r="J49" s="62">
        <v>0</v>
      </c>
      <c r="K49" s="62">
        <v>0</v>
      </c>
      <c r="L49" s="73">
        <f t="shared" si="10"/>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2">
        <v>0</v>
      </c>
      <c r="AR49" s="62">
        <v>0</v>
      </c>
      <c r="AS49" s="362">
        <f t="shared" si="12"/>
        <v>0</v>
      </c>
      <c r="AT49" s="73">
        <v>0</v>
      </c>
      <c r="AU49" s="73">
        <v>0</v>
      </c>
      <c r="AV49" s="62">
        <v>0</v>
      </c>
      <c r="AW49" s="62">
        <v>0</v>
      </c>
      <c r="AX49" s="62">
        <v>0</v>
      </c>
      <c r="AY49" s="62">
        <v>0</v>
      </c>
      <c r="AZ49" s="73">
        <v>0</v>
      </c>
      <c r="BA49" s="62">
        <v>0</v>
      </c>
      <c r="BB49" s="62">
        <v>0</v>
      </c>
      <c r="BC49" s="62">
        <v>0</v>
      </c>
      <c r="BD49" s="62">
        <v>3.7639999999999998</v>
      </c>
      <c r="BE49" s="62">
        <f t="shared" si="13"/>
        <v>3.7639999999999998</v>
      </c>
      <c r="BF49"/>
      <c r="BG49" s="165" t="str">
        <f t="shared" si="14"/>
        <v>ns</v>
      </c>
      <c r="BH49" s="165" t="str">
        <f t="shared" si="15"/>
        <v>ns</v>
      </c>
      <c r="BI49" s="165"/>
      <c r="BJ49" s="348"/>
      <c r="BK49" s="348"/>
      <c r="BL49" s="224" t="b">
        <f t="shared" si="11"/>
        <v>1</v>
      </c>
    </row>
    <row r="50" spans="1:64">
      <c r="A50" s="45" t="s">
        <v>67</v>
      </c>
      <c r="B50" s="28" t="s">
        <v>44</v>
      </c>
      <c r="C50" s="74">
        <v>1290</v>
      </c>
      <c r="D50" s="74">
        <v>1261</v>
      </c>
      <c r="E50" s="74">
        <v>1647</v>
      </c>
      <c r="F50" s="74">
        <v>1464</v>
      </c>
      <c r="G50" s="75">
        <f t="shared" si="9"/>
        <v>5662</v>
      </c>
      <c r="H50" s="60">
        <v>1296.8548231638599</v>
      </c>
      <c r="I50" s="60">
        <v>1181.7382332423299</v>
      </c>
      <c r="J50" s="60">
        <v>1144.70793907347</v>
      </c>
      <c r="K50" s="60">
        <v>1245.37346102436</v>
      </c>
      <c r="L50" s="75">
        <f t="shared" si="10"/>
        <v>4868.6744565040199</v>
      </c>
      <c r="M50" s="60">
        <v>1197.7386326246201</v>
      </c>
      <c r="N50" s="60">
        <v>1122.41373393861</v>
      </c>
      <c r="O50" s="60">
        <v>1127.1645803330698</v>
      </c>
      <c r="P50" s="60">
        <v>1118.7054075500498</v>
      </c>
      <c r="Q50" s="75">
        <v>4566.0223544463497</v>
      </c>
      <c r="R50" s="60">
        <v>992.85940177402495</v>
      </c>
      <c r="S50" s="60">
        <v>892.87165638020201</v>
      </c>
      <c r="T50" s="60">
        <v>1063.46592923822</v>
      </c>
      <c r="U50" s="60">
        <v>738.36912469310903</v>
      </c>
      <c r="V50" s="75">
        <v>3687.5661120855561</v>
      </c>
      <c r="W50" s="60">
        <v>1155.3387596464599</v>
      </c>
      <c r="X50" s="60">
        <v>816.33603475569203</v>
      </c>
      <c r="Y50" s="60">
        <v>1053.4151383513949</v>
      </c>
      <c r="Z50" s="60">
        <v>984.42289961562005</v>
      </c>
      <c r="AA50" s="75">
        <v>4009.512832369167</v>
      </c>
      <c r="AB50" s="60">
        <v>583.838247414271</v>
      </c>
      <c r="AC50" s="60">
        <v>959.05106724879806</v>
      </c>
      <c r="AD50" s="60">
        <v>1166.41710902059</v>
      </c>
      <c r="AE50" s="60">
        <v>641.24741548453892</v>
      </c>
      <c r="AF50" s="75">
        <v>3350.553839168198</v>
      </c>
      <c r="AG50" s="60">
        <v>1003.0402091100431</v>
      </c>
      <c r="AH50" s="60">
        <v>1022.5457459916599</v>
      </c>
      <c r="AI50" s="60">
        <v>1118.1220735766201</v>
      </c>
      <c r="AJ50" s="60">
        <v>1150.55513243159</v>
      </c>
      <c r="AK50" s="75">
        <v>4294.2631611099132</v>
      </c>
      <c r="AL50" s="60">
        <v>1004.4434743664399</v>
      </c>
      <c r="AM50" s="60">
        <v>1004.45747436644</v>
      </c>
      <c r="AN50" s="60">
        <v>646.2815099338809</v>
      </c>
      <c r="AO50" s="60">
        <v>639.77250993388975</v>
      </c>
      <c r="AP50" s="60">
        <v>830.67651968813402</v>
      </c>
      <c r="AQ50" s="364">
        <v>837.24051968813001</v>
      </c>
      <c r="AR50" s="60">
        <v>622.43367766718029</v>
      </c>
      <c r="AS50" s="364">
        <f t="shared" si="12"/>
        <v>622.43367766718052</v>
      </c>
      <c r="AT50" s="75">
        <v>3135.5151816556358</v>
      </c>
      <c r="AU50" s="75">
        <v>3103.9041816556401</v>
      </c>
      <c r="AV50" s="60">
        <v>615.80572961192104</v>
      </c>
      <c r="AW50" s="60">
        <v>464.94951936054497</v>
      </c>
      <c r="AX50" s="60">
        <v>646.52783508050004</v>
      </c>
      <c r="AY50" s="60">
        <v>346.82193728111298</v>
      </c>
      <c r="AZ50" s="75">
        <v>2074.1050213340791</v>
      </c>
      <c r="BA50" s="60">
        <v>548.27561688201104</v>
      </c>
      <c r="BB50" s="60">
        <v>230.515799960686</v>
      </c>
      <c r="BC50" s="60">
        <v>493.22901284150203</v>
      </c>
      <c r="BD50" s="60">
        <v>513.190920997744</v>
      </c>
      <c r="BE50" s="60">
        <f t="shared" si="13"/>
        <v>1785.2113506819428</v>
      </c>
      <c r="BF50"/>
      <c r="BG50" s="165">
        <f t="shared" si="14"/>
        <v>0.47969567617570386</v>
      </c>
      <c r="BH50" s="165">
        <f t="shared" si="15"/>
        <v>-0.13928594149312545</v>
      </c>
      <c r="BI50" s="165"/>
      <c r="BJ50" s="348"/>
      <c r="BK50" s="348"/>
      <c r="BL50" s="224" t="b">
        <f t="shared" si="11"/>
        <v>1</v>
      </c>
    </row>
    <row r="51" spans="1:64">
      <c r="A51" s="44" t="s">
        <v>68</v>
      </c>
      <c r="B51" s="29" t="s">
        <v>46</v>
      </c>
      <c r="C51" s="72">
        <v>-500</v>
      </c>
      <c r="D51" s="72">
        <v>-450</v>
      </c>
      <c r="E51" s="72">
        <v>-602</v>
      </c>
      <c r="F51" s="72">
        <v>-519</v>
      </c>
      <c r="G51" s="73">
        <f t="shared" si="9"/>
        <v>-2071</v>
      </c>
      <c r="H51" s="62">
        <v>-470.06599999999997</v>
      </c>
      <c r="I51" s="62">
        <v>-396.53890215264198</v>
      </c>
      <c r="J51" s="62">
        <v>-367.32799999999997</v>
      </c>
      <c r="K51" s="62">
        <v>-388.15300000000008</v>
      </c>
      <c r="L51" s="73">
        <f t="shared" si="10"/>
        <v>-1622.0859021526419</v>
      </c>
      <c r="M51" s="62">
        <v>-442.04</v>
      </c>
      <c r="N51" s="62">
        <v>-340.71250000000003</v>
      </c>
      <c r="O51" s="62">
        <v>-353.18791049999999</v>
      </c>
      <c r="P51" s="62">
        <v>-355.11139300000008</v>
      </c>
      <c r="Q51" s="73">
        <v>-1491.0518035000002</v>
      </c>
      <c r="R51" s="62">
        <v>-405.30500000000001</v>
      </c>
      <c r="S51" s="62">
        <v>-285.15800000000002</v>
      </c>
      <c r="T51" s="62">
        <v>-392.79409499999997</v>
      </c>
      <c r="U51" s="62">
        <v>-201.57887400000001</v>
      </c>
      <c r="V51" s="73">
        <v>-1284.835969</v>
      </c>
      <c r="W51" s="62">
        <v>-489.78221640000004</v>
      </c>
      <c r="X51" s="62">
        <v>-253.76557989999998</v>
      </c>
      <c r="Y51" s="62">
        <v>-364.61700000000002</v>
      </c>
      <c r="Z51" s="62">
        <v>-304.476</v>
      </c>
      <c r="AA51" s="73">
        <v>-1412.6407963000001</v>
      </c>
      <c r="AB51" s="62">
        <v>-262.06799999999998</v>
      </c>
      <c r="AC51" s="62">
        <v>-295.49961999999999</v>
      </c>
      <c r="AD51" s="62">
        <v>-389.49599485689197</v>
      </c>
      <c r="AE51" s="62">
        <v>-176.32455999999999</v>
      </c>
      <c r="AF51" s="73">
        <v>-1123.388174856892</v>
      </c>
      <c r="AG51" s="62">
        <v>-347.39861999999999</v>
      </c>
      <c r="AH51" s="62">
        <v>-281.38532999999995</v>
      </c>
      <c r="AI51" s="62">
        <v>-328.25700000000001</v>
      </c>
      <c r="AJ51" s="62">
        <v>-267.96254999999996</v>
      </c>
      <c r="AK51" s="73">
        <v>-1225.0035</v>
      </c>
      <c r="AL51" s="62">
        <v>-284.30649431466463</v>
      </c>
      <c r="AM51" s="62">
        <v>-284.30649431466463</v>
      </c>
      <c r="AN51" s="62">
        <v>-126.73074000000003</v>
      </c>
      <c r="AO51" s="62">
        <v>-125.09074000000004</v>
      </c>
      <c r="AP51" s="62">
        <v>-207.75</v>
      </c>
      <c r="AQ51" s="362">
        <v>-209.38999999999993</v>
      </c>
      <c r="AR51" s="62">
        <v>-135.7808500000001</v>
      </c>
      <c r="AS51" s="362">
        <f t="shared" si="12"/>
        <v>-135.7808500000001</v>
      </c>
      <c r="AT51" s="73">
        <v>-762.47508431466463</v>
      </c>
      <c r="AU51" s="73">
        <v>-754.5680843146647</v>
      </c>
      <c r="AV51" s="62">
        <v>-195.58699999999999</v>
      </c>
      <c r="AW51" s="62">
        <v>-93.305999999999997</v>
      </c>
      <c r="AX51" s="62">
        <v>-147.114</v>
      </c>
      <c r="AY51" s="62">
        <v>-65.805999999999997</v>
      </c>
      <c r="AZ51" s="73">
        <v>-501.81299999999993</v>
      </c>
      <c r="BA51" s="62">
        <v>-136.749</v>
      </c>
      <c r="BB51" s="62">
        <v>-38.274271899999995</v>
      </c>
      <c r="BC51" s="62">
        <v>-122.08799999999999</v>
      </c>
      <c r="BD51" s="62">
        <v>-109.67700000000001</v>
      </c>
      <c r="BE51" s="62">
        <f t="shared" si="13"/>
        <v>-406.78827190000004</v>
      </c>
      <c r="BF51"/>
      <c r="BG51" s="165">
        <f t="shared" si="14"/>
        <v>0.66667173206090657</v>
      </c>
      <c r="BH51" s="165">
        <f t="shared" si="15"/>
        <v>-0.18936282659078163</v>
      </c>
      <c r="BI51" s="165"/>
      <c r="BJ51" s="348"/>
      <c r="BK51" s="348"/>
      <c r="BL51" s="224" t="b">
        <f t="shared" si="11"/>
        <v>1</v>
      </c>
    </row>
    <row r="52" spans="1:64">
      <c r="A52" s="44" t="s">
        <v>69</v>
      </c>
      <c r="B52" s="29" t="s">
        <v>48</v>
      </c>
      <c r="C52" s="72">
        <v>0</v>
      </c>
      <c r="D52" s="72">
        <v>0</v>
      </c>
      <c r="E52" s="72">
        <v>0</v>
      </c>
      <c r="F52" s="72">
        <v>0</v>
      </c>
      <c r="G52" s="73">
        <f t="shared" si="9"/>
        <v>0</v>
      </c>
      <c r="H52" s="62">
        <v>0</v>
      </c>
      <c r="I52" s="62">
        <v>0</v>
      </c>
      <c r="J52" s="62">
        <v>0</v>
      </c>
      <c r="K52" s="62">
        <v>0</v>
      </c>
      <c r="L52" s="73">
        <f t="shared" si="10"/>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0</v>
      </c>
      <c r="AE52" s="62">
        <v>5.3570000000000002</v>
      </c>
      <c r="AF52" s="73">
        <v>5.3570000000000002</v>
      </c>
      <c r="AG52" s="62">
        <v>0</v>
      </c>
      <c r="AH52" s="62">
        <v>0</v>
      </c>
      <c r="AI52" s="62">
        <v>0</v>
      </c>
      <c r="AJ52" s="62">
        <v>0</v>
      </c>
      <c r="AK52" s="73">
        <v>0</v>
      </c>
      <c r="AL52" s="62">
        <v>0</v>
      </c>
      <c r="AM52" s="62">
        <v>0</v>
      </c>
      <c r="AN52" s="62">
        <v>0</v>
      </c>
      <c r="AO52" s="62">
        <v>0</v>
      </c>
      <c r="AP52" s="62">
        <v>0</v>
      </c>
      <c r="AQ52" s="362">
        <v>0</v>
      </c>
      <c r="AR52" s="62">
        <v>-3.0000000000000001E-3</v>
      </c>
      <c r="AS52" s="362">
        <f t="shared" si="12"/>
        <v>-3.0000000000000001E-3</v>
      </c>
      <c r="AT52" s="73">
        <v>-3.0000000000000001E-3</v>
      </c>
      <c r="AU52" s="73">
        <v>-3.0000000000000001E-3</v>
      </c>
      <c r="AV52" s="62">
        <v>0</v>
      </c>
      <c r="AW52" s="62">
        <v>0</v>
      </c>
      <c r="AX52" s="62">
        <v>-6.0000000000000001E-3</v>
      </c>
      <c r="AY52" s="62">
        <v>-1.4E-2</v>
      </c>
      <c r="AZ52" s="73">
        <v>-0.02</v>
      </c>
      <c r="BA52" s="62">
        <v>0</v>
      </c>
      <c r="BB52" s="62">
        <v>0</v>
      </c>
      <c r="BC52" s="62">
        <v>0</v>
      </c>
      <c r="BD52" s="62">
        <v>0</v>
      </c>
      <c r="BE52" s="62">
        <f t="shared" si="13"/>
        <v>0</v>
      </c>
      <c r="BF52"/>
      <c r="BG52" s="165">
        <f t="shared" si="14"/>
        <v>-1</v>
      </c>
      <c r="BH52" s="165">
        <f t="shared" si="15"/>
        <v>-1</v>
      </c>
      <c r="BI52" s="165"/>
      <c r="BJ52" s="348"/>
      <c r="BK52" s="348"/>
      <c r="BL52" s="224" t="b">
        <f t="shared" si="11"/>
        <v>1</v>
      </c>
    </row>
    <row r="53" spans="1:64">
      <c r="A53" s="45" t="s">
        <v>70</v>
      </c>
      <c r="B53" s="28" t="s">
        <v>50</v>
      </c>
      <c r="C53" s="74">
        <v>790</v>
      </c>
      <c r="D53" s="74">
        <v>811</v>
      </c>
      <c r="E53" s="74">
        <v>1045</v>
      </c>
      <c r="F53" s="74">
        <v>945</v>
      </c>
      <c r="G53" s="75">
        <f t="shared" si="9"/>
        <v>3591</v>
      </c>
      <c r="H53" s="60">
        <v>826.78882316386</v>
      </c>
      <c r="I53" s="60">
        <v>785.19933108969201</v>
      </c>
      <c r="J53" s="60">
        <v>777.37993907347095</v>
      </c>
      <c r="K53" s="60">
        <v>857.22046102435888</v>
      </c>
      <c r="L53" s="75">
        <f t="shared" si="10"/>
        <v>3246.5885543513818</v>
      </c>
      <c r="M53" s="60">
        <v>755.69863262461899</v>
      </c>
      <c r="N53" s="60">
        <v>781.70123393860899</v>
      </c>
      <c r="O53" s="60">
        <v>773.97666983307499</v>
      </c>
      <c r="P53" s="60">
        <v>763.594014550049</v>
      </c>
      <c r="Q53" s="75">
        <v>3074.970550946352</v>
      </c>
      <c r="R53" s="60">
        <v>587.554401774025</v>
      </c>
      <c r="S53" s="60">
        <v>607.713656380202</v>
      </c>
      <c r="T53" s="60">
        <v>670.67183423822507</v>
      </c>
      <c r="U53" s="60">
        <v>536.79025069310899</v>
      </c>
      <c r="V53" s="75">
        <v>2402.7301430855609</v>
      </c>
      <c r="W53" s="60">
        <v>665.556543246459</v>
      </c>
      <c r="X53" s="60">
        <v>562.57045485569301</v>
      </c>
      <c r="Y53" s="60">
        <v>688.79813835139396</v>
      </c>
      <c r="Z53" s="60">
        <v>679.94689961561994</v>
      </c>
      <c r="AA53" s="75">
        <v>2596.8720360691659</v>
      </c>
      <c r="AB53" s="60">
        <v>321.77024741427101</v>
      </c>
      <c r="AC53" s="60">
        <v>663.55144724879892</v>
      </c>
      <c r="AD53" s="60">
        <v>776.92111416370096</v>
      </c>
      <c r="AE53" s="60">
        <v>470.27985548453904</v>
      </c>
      <c r="AF53" s="75">
        <v>2232.5226643113101</v>
      </c>
      <c r="AG53" s="60">
        <v>655.64158911004006</v>
      </c>
      <c r="AH53" s="60">
        <v>741.16041599165999</v>
      </c>
      <c r="AI53" s="60">
        <v>789.86507357662299</v>
      </c>
      <c r="AJ53" s="60">
        <v>882.59258243159502</v>
      </c>
      <c r="AK53" s="75">
        <v>3069.2596611099184</v>
      </c>
      <c r="AL53" s="60">
        <v>720.13698005177935</v>
      </c>
      <c r="AM53" s="60">
        <v>720.15098005177936</v>
      </c>
      <c r="AN53" s="60">
        <v>519.55076993388093</v>
      </c>
      <c r="AO53" s="60">
        <v>514.6817699338859</v>
      </c>
      <c r="AP53" s="60">
        <v>622.92651968813504</v>
      </c>
      <c r="AQ53" s="364">
        <v>627.85051968812991</v>
      </c>
      <c r="AR53" s="60">
        <v>486.64982766718049</v>
      </c>
      <c r="AS53" s="364">
        <f t="shared" si="12"/>
        <v>486.64982766718072</v>
      </c>
      <c r="AT53" s="75">
        <v>2373.0370973409763</v>
      </c>
      <c r="AU53" s="75">
        <v>2349.3330973409757</v>
      </c>
      <c r="AV53" s="60">
        <v>420.21872961192099</v>
      </c>
      <c r="AW53" s="60">
        <v>371.64351936054499</v>
      </c>
      <c r="AX53" s="60">
        <v>499.40783508050004</v>
      </c>
      <c r="AY53" s="60">
        <v>281.00193728111299</v>
      </c>
      <c r="AZ53" s="75">
        <v>1572.272021334079</v>
      </c>
      <c r="BA53" s="60">
        <v>411.52661688201198</v>
      </c>
      <c r="BB53" s="60">
        <v>192.24152806068599</v>
      </c>
      <c r="BC53" s="60">
        <v>371.141012841502</v>
      </c>
      <c r="BD53" s="60">
        <v>403.51392099774398</v>
      </c>
      <c r="BE53" s="60">
        <f t="shared" si="13"/>
        <v>1378.423078781944</v>
      </c>
      <c r="BF53"/>
      <c r="BG53" s="165">
        <f t="shared" si="14"/>
        <v>0.43598270140775086</v>
      </c>
      <c r="BH53" s="165">
        <f t="shared" si="15"/>
        <v>-0.12329224200507838</v>
      </c>
      <c r="BI53" s="165"/>
      <c r="BJ53" s="348"/>
      <c r="BK53" s="348"/>
      <c r="BL53" s="224" t="b">
        <f t="shared" si="11"/>
        <v>1</v>
      </c>
    </row>
    <row r="54" spans="1:64">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2">
        <v>-0.141631481385733</v>
      </c>
      <c r="AR54" s="62">
        <v>-2.8257311915838912E-2</v>
      </c>
      <c r="AS54" s="362">
        <f t="shared" si="12"/>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s="62">
        <v>-0.544963496113549</v>
      </c>
      <c r="BE54" s="62">
        <f t="shared" si="13"/>
        <v>-1.9722252863628151</v>
      </c>
      <c r="BF54"/>
      <c r="BG54" s="165" t="str">
        <f t="shared" si="14"/>
        <v>ns</v>
      </c>
      <c r="BH54" s="165" t="str">
        <f t="shared" si="15"/>
        <v>x4</v>
      </c>
      <c r="BI54" s="165"/>
      <c r="BJ54" s="348"/>
      <c r="BK54" s="348"/>
      <c r="BL54" s="224" t="b">
        <f t="shared" si="11"/>
        <v>1</v>
      </c>
    </row>
    <row r="55" spans="1:64">
      <c r="A55" s="46" t="s">
        <v>72</v>
      </c>
      <c r="B55" s="47" t="s">
        <v>54</v>
      </c>
      <c r="C55" s="69">
        <v>790</v>
      </c>
      <c r="D55" s="69">
        <v>811</v>
      </c>
      <c r="E55" s="69">
        <v>1045</v>
      </c>
      <c r="F55" s="69">
        <v>943</v>
      </c>
      <c r="G55" s="69">
        <f t="shared" si="9"/>
        <v>3589</v>
      </c>
      <c r="H55" s="77">
        <v>826.50738485291697</v>
      </c>
      <c r="I55" s="77">
        <v>785.05726928264096</v>
      </c>
      <c r="J55" s="77">
        <v>777.390778346003</v>
      </c>
      <c r="K55" s="77">
        <v>857.06486216445592</v>
      </c>
      <c r="L55" s="69">
        <f t="shared" si="10"/>
        <v>3246.0202946460167</v>
      </c>
      <c r="M55" s="77">
        <v>755.41027864729097</v>
      </c>
      <c r="N55" s="77">
        <v>781.45981605783004</v>
      </c>
      <c r="O55" s="77">
        <v>773.91149406816908</v>
      </c>
      <c r="P55" s="77">
        <v>763.93166622460103</v>
      </c>
      <c r="Q55" s="69">
        <v>3074.7132549978915</v>
      </c>
      <c r="R55" s="77">
        <v>586.78108945608403</v>
      </c>
      <c r="S55" s="77">
        <v>608.162330124493</v>
      </c>
      <c r="T55" s="77">
        <v>670.76803042834808</v>
      </c>
      <c r="U55" s="77">
        <v>536.80949376418209</v>
      </c>
      <c r="V55" s="69">
        <v>2402.5209437731073</v>
      </c>
      <c r="W55" s="77">
        <v>665.21491404441406</v>
      </c>
      <c r="X55" s="77">
        <v>562.78107073043407</v>
      </c>
      <c r="Y55" s="77">
        <v>688.76858513942102</v>
      </c>
      <c r="Z55" s="77">
        <v>679.76869262516698</v>
      </c>
      <c r="AA55" s="69">
        <v>2596.5332625394362</v>
      </c>
      <c r="AB55" s="77">
        <v>321.185239355318</v>
      </c>
      <c r="AC55" s="77">
        <v>663.26884974715097</v>
      </c>
      <c r="AD55" s="77">
        <v>775.18569542924604</v>
      </c>
      <c r="AE55" s="77">
        <v>470.288878313824</v>
      </c>
      <c r="AF55" s="69">
        <v>2229.9286628455393</v>
      </c>
      <c r="AG55" s="77">
        <v>655.28986003707507</v>
      </c>
      <c r="AH55" s="77">
        <v>740.88698823936295</v>
      </c>
      <c r="AI55" s="77">
        <v>789.84752632534503</v>
      </c>
      <c r="AJ55" s="77">
        <v>882.09888942470695</v>
      </c>
      <c r="AK55" s="69">
        <v>3068.1232640264902</v>
      </c>
      <c r="AL55" s="77">
        <v>719.97441279149336</v>
      </c>
      <c r="AM55" s="77">
        <v>719.98841279149337</v>
      </c>
      <c r="AN55" s="77">
        <v>519.19214309369499</v>
      </c>
      <c r="AO55" s="77">
        <v>514.32314302369196</v>
      </c>
      <c r="AP55" s="77">
        <v>622.78488820674897</v>
      </c>
      <c r="AQ55" s="367">
        <v>627.70888820675009</v>
      </c>
      <c r="AR55" s="77">
        <v>486.62157035526025</v>
      </c>
      <c r="AS55" s="367">
        <f t="shared" si="12"/>
        <v>486.62157035526025</v>
      </c>
      <c r="AT55" s="69">
        <v>2372.3460144472024</v>
      </c>
      <c r="AU55" s="69">
        <v>2348.6420143771957</v>
      </c>
      <c r="AV55" s="77">
        <v>420.25027669055697</v>
      </c>
      <c r="AW55" s="77">
        <v>371.29289971362897</v>
      </c>
      <c r="AX55" s="77">
        <v>499.14823698319697</v>
      </c>
      <c r="AY55" s="77">
        <v>281.08362089171499</v>
      </c>
      <c r="AZ55" s="69">
        <v>1571.7750342790978</v>
      </c>
      <c r="BA55" s="77">
        <v>411.378626912747</v>
      </c>
      <c r="BB55" s="77">
        <v>191.54023650829501</v>
      </c>
      <c r="BC55" s="77">
        <v>370.56303257290801</v>
      </c>
      <c r="BD55" s="77">
        <v>402.96895750162997</v>
      </c>
      <c r="BE55" s="77">
        <f t="shared" si="13"/>
        <v>1376.4508534955801</v>
      </c>
      <c r="BF55"/>
      <c r="BG55" s="165">
        <f t="shared" si="14"/>
        <v>0.43362660628621352</v>
      </c>
      <c r="BH55" s="165">
        <f>IF(ISERROR($BE55/AZ55),"ns",IF($BE55/AZ55&gt;200%,"x"&amp;(ROUND($BE55/AZ55,1)),IF($BE55/AZ55&lt;0,"ns",$BE55/AZ55-1)))</f>
        <v>-0.12426980739842586</v>
      </c>
      <c r="BI55" s="165"/>
      <c r="BJ55" s="348"/>
      <c r="BK55" s="348"/>
      <c r="BL55" s="224" t="b">
        <f t="shared" si="11"/>
        <v>1</v>
      </c>
    </row>
    <row r="56" spans="1:64">
      <c r="A56" s="48" t="s">
        <v>73</v>
      </c>
      <c r="B56" s="49" t="s">
        <v>58</v>
      </c>
      <c r="C56" s="71">
        <v>-86</v>
      </c>
      <c r="D56" s="71">
        <v>-26</v>
      </c>
      <c r="E56" s="71">
        <v>7</v>
      </c>
      <c r="F56" s="71">
        <v>105</v>
      </c>
      <c r="G56" s="71">
        <f>C56+D56+E56+F56</f>
        <v>0</v>
      </c>
      <c r="H56" s="78">
        <v>0</v>
      </c>
      <c r="I56" s="78">
        <v>0</v>
      </c>
      <c r="J56" s="78">
        <v>0</v>
      </c>
      <c r="K56" s="78">
        <v>0</v>
      </c>
      <c r="L56" s="71">
        <f>SUM(H56:K56)</f>
        <v>0</v>
      </c>
      <c r="M56" s="78">
        <v>0</v>
      </c>
      <c r="N56" s="78">
        <v>0</v>
      </c>
      <c r="O56" s="78">
        <v>0</v>
      </c>
      <c r="P56" s="78">
        <v>0</v>
      </c>
      <c r="Q56" s="71">
        <v>0</v>
      </c>
      <c r="R56" s="78">
        <v>0</v>
      </c>
      <c r="S56" s="78">
        <v>0</v>
      </c>
      <c r="T56" s="78">
        <v>0</v>
      </c>
      <c r="U56" s="78">
        <v>0</v>
      </c>
      <c r="V56" s="71">
        <v>0</v>
      </c>
      <c r="W56" s="78">
        <v>0</v>
      </c>
      <c r="X56" s="78">
        <v>0</v>
      </c>
      <c r="Y56" s="78">
        <v>0</v>
      </c>
      <c r="Z56" s="78">
        <v>0</v>
      </c>
      <c r="AA56" s="71">
        <v>0</v>
      </c>
      <c r="AB56" s="78">
        <v>0</v>
      </c>
      <c r="AC56" s="78">
        <v>0</v>
      </c>
      <c r="AD56" s="78">
        <v>0</v>
      </c>
      <c r="AE56" s="78">
        <v>0</v>
      </c>
      <c r="AF56" s="71">
        <v>0</v>
      </c>
      <c r="AG56" s="78">
        <v>0</v>
      </c>
      <c r="AH56" s="78">
        <v>0</v>
      </c>
      <c r="AI56" s="78">
        <v>0</v>
      </c>
      <c r="AJ56" s="78">
        <v>0</v>
      </c>
      <c r="AK56" s="71">
        <v>0</v>
      </c>
      <c r="AL56" s="78">
        <v>0</v>
      </c>
      <c r="AM56" s="78">
        <v>0</v>
      </c>
      <c r="AN56" s="78">
        <v>0</v>
      </c>
      <c r="AO56" s="78">
        <v>0</v>
      </c>
      <c r="AP56" s="78">
        <v>0</v>
      </c>
      <c r="AQ56" s="368">
        <v>0</v>
      </c>
      <c r="AR56" s="78">
        <v>0</v>
      </c>
      <c r="AS56" s="368">
        <f t="shared" si="12"/>
        <v>0</v>
      </c>
      <c r="AT56" s="71">
        <v>0</v>
      </c>
      <c r="AU56" s="71">
        <v>0</v>
      </c>
      <c r="AV56" s="78">
        <v>0</v>
      </c>
      <c r="AW56" s="78">
        <v>0</v>
      </c>
      <c r="AX56" s="78">
        <v>0</v>
      </c>
      <c r="AY56" s="78">
        <v>0</v>
      </c>
      <c r="AZ56" s="71">
        <v>0</v>
      </c>
      <c r="BA56" s="78">
        <v>0</v>
      </c>
      <c r="BB56" s="78">
        <v>0</v>
      </c>
      <c r="BC56" s="78">
        <v>0</v>
      </c>
      <c r="BD56" s="78">
        <v>0</v>
      </c>
      <c r="BE56" s="78">
        <f t="shared" si="13"/>
        <v>0</v>
      </c>
      <c r="BF56"/>
      <c r="BG56" s="165" t="str">
        <f t="shared" si="14"/>
        <v>ns</v>
      </c>
      <c r="BH56" s="165"/>
      <c r="BI56" s="165"/>
      <c r="BJ56" s="348"/>
      <c r="BK56" s="348"/>
      <c r="BL56" s="224" t="b">
        <f t="shared" si="11"/>
        <v>1</v>
      </c>
    </row>
    <row r="57" spans="1:64">
      <c r="A57" s="50"/>
      <c r="B57" s="1"/>
      <c r="BF57"/>
    </row>
    <row r="58" spans="1:64">
      <c r="A58" s="50"/>
      <c r="B58" s="21"/>
      <c r="BF58"/>
    </row>
    <row r="59" spans="1:64">
      <c r="A59" s="50"/>
      <c r="B59" s="1"/>
      <c r="BF59"/>
    </row>
    <row r="60" spans="1:64">
      <c r="Q60">
        <f>-(Q19-Q20)/Q18</f>
        <v>0.63280654481068588</v>
      </c>
      <c r="V60">
        <f>-(V19-V20)/V18</f>
        <v>0.64016073864786416</v>
      </c>
      <c r="AA60" s="351"/>
      <c r="AB60" s="351"/>
      <c r="AC60" s="351"/>
      <c r="AD60" s="351"/>
      <c r="AE60" s="351"/>
      <c r="AF60" s="351"/>
      <c r="AG60" s="351"/>
      <c r="AH60" s="351"/>
      <c r="AI60" s="351"/>
      <c r="AJ60" s="351"/>
      <c r="AK60" s="351"/>
      <c r="AL60" s="351"/>
      <c r="AM60" s="351"/>
      <c r="AN60" s="351"/>
      <c r="AO60" s="351"/>
      <c r="AP60" s="351"/>
      <c r="AR60" s="351"/>
      <c r="AT60" s="351"/>
      <c r="AU60" s="351"/>
      <c r="BF60"/>
    </row>
    <row r="61" spans="1:64">
      <c r="BF61"/>
    </row>
    <row r="62" spans="1:64">
      <c r="BF62"/>
    </row>
    <row r="63" spans="1:64">
      <c r="BF63"/>
    </row>
    <row r="64" spans="1:64">
      <c r="B64" s="51"/>
      <c r="BF64"/>
    </row>
    <row r="65" spans="58:58">
      <c r="BF65"/>
    </row>
    <row r="66" spans="58:58">
      <c r="BF66"/>
    </row>
    <row r="67" spans="58:58">
      <c r="BF67"/>
    </row>
    <row r="68" spans="58:58">
      <c r="BF68"/>
    </row>
    <row r="69" spans="58:58">
      <c r="BF69"/>
    </row>
    <row r="70" spans="58:58">
      <c r="BF70"/>
    </row>
    <row r="71" spans="58:58">
      <c r="BF71"/>
    </row>
    <row r="72" spans="58:58">
      <c r="BF72"/>
    </row>
    <row r="73" spans="58:58">
      <c r="BF73"/>
    </row>
    <row r="74" spans="58:58">
      <c r="BF74"/>
    </row>
    <row r="75" spans="58:58">
      <c r="BF75"/>
    </row>
    <row r="76" spans="58:58">
      <c r="BF76"/>
    </row>
    <row r="77" spans="58:58" ht="0" hidden="1" customHeight="1">
      <c r="BF77"/>
    </row>
    <row r="78" spans="58:58" hidden="1">
      <c r="BF78"/>
    </row>
    <row r="79" spans="58:58" hidden="1">
      <c r="BF79"/>
    </row>
    <row r="80" spans="58:58" hidden="1">
      <c r="BF80"/>
    </row>
    <row r="81" spans="58:58" hidden="1">
      <c r="BF81"/>
    </row>
    <row r="82" spans="58:58" hidden="1">
      <c r="BF82"/>
    </row>
    <row r="83" spans="58:58" hidden="1">
      <c r="BF83"/>
    </row>
    <row r="84" spans="58:58" hidden="1">
      <c r="BF84"/>
    </row>
    <row r="85" spans="58:58" hidden="1">
      <c r="BF85"/>
    </row>
    <row r="86" spans="58:58" hidden="1">
      <c r="BF86"/>
    </row>
    <row r="87" spans="58:58" hidden="1">
      <c r="BF87"/>
    </row>
    <row r="88" spans="58:58" hidden="1">
      <c r="BF88"/>
    </row>
    <row r="89" spans="58:58" hidden="1">
      <c r="BF89"/>
    </row>
    <row r="90" spans="58:58" hidden="1">
      <c r="BF90"/>
    </row>
    <row r="91" spans="58:58" hidden="1">
      <c r="BF91"/>
    </row>
    <row r="92" spans="58:58" hidden="1">
      <c r="BF92"/>
    </row>
    <row r="93" spans="58:58" hidden="1">
      <c r="BF93"/>
    </row>
    <row r="94" spans="58:58" hidden="1">
      <c r="BF94"/>
    </row>
    <row r="95" spans="58:58" hidden="1">
      <c r="BF95"/>
    </row>
    <row r="96" spans="58:58" hidden="1">
      <c r="BF96"/>
    </row>
    <row r="97" spans="58:58" hidden="1">
      <c r="BF97"/>
    </row>
    <row r="98" spans="58:58" hidden="1">
      <c r="BF98"/>
    </row>
    <row r="99" spans="58:58" hidden="1">
      <c r="BF99"/>
    </row>
    <row r="100" spans="58:58" hidden="1">
      <c r="BF100"/>
    </row>
    <row r="101" spans="58:58" hidden="1">
      <c r="BF101"/>
    </row>
    <row r="102" spans="58:58" hidden="1">
      <c r="BF102"/>
    </row>
    <row r="103" spans="58:58" hidden="1">
      <c r="BF103"/>
    </row>
    <row r="104" spans="58:58" hidden="1">
      <c r="BF104"/>
    </row>
    <row r="105" spans="58:58" hidden="1">
      <c r="BF105"/>
    </row>
    <row r="106" spans="58:58" hidden="1">
      <c r="BF106"/>
    </row>
    <row r="107" spans="58:58" hidden="1">
      <c r="BF107"/>
    </row>
    <row r="108" spans="58:58" hidden="1">
      <c r="BF108"/>
    </row>
    <row r="109" spans="58:58" hidden="1">
      <c r="BF109"/>
    </row>
    <row r="110" spans="58:58" hidden="1">
      <c r="BF110"/>
    </row>
    <row r="111" spans="58:58" hidden="1">
      <c r="BF111"/>
    </row>
    <row r="112" spans="58:58" hidden="1">
      <c r="BF112"/>
    </row>
    <row r="113" spans="58:58" hidden="1">
      <c r="BF113"/>
    </row>
    <row r="114" spans="58:58" hidden="1">
      <c r="BF114"/>
    </row>
    <row r="115" spans="58:58" hidden="1">
      <c r="BF115"/>
    </row>
    <row r="116" spans="58:58" hidden="1">
      <c r="BF116"/>
    </row>
    <row r="117" spans="58:58" hidden="1">
      <c r="BF117"/>
    </row>
    <row r="118" spans="58:58" hidden="1">
      <c r="BF118"/>
    </row>
    <row r="119" spans="58:58" hidden="1">
      <c r="BF119"/>
    </row>
    <row r="120" spans="58:58" hidden="1">
      <c r="BF120"/>
    </row>
    <row r="121" spans="58:58" hidden="1">
      <c r="BF121"/>
    </row>
    <row r="122" spans="58:58" hidden="1">
      <c r="BF122"/>
    </row>
    <row r="123" spans="58:58" hidden="1">
      <c r="BF123"/>
    </row>
    <row r="124" spans="58:58" hidden="1">
      <c r="BF124"/>
    </row>
    <row r="125" spans="58:58" hidden="1">
      <c r="BF125"/>
    </row>
    <row r="126" spans="58:58" hidden="1">
      <c r="BF126"/>
    </row>
    <row r="127" spans="58:58" hidden="1">
      <c r="BF127"/>
    </row>
    <row r="128" spans="58:58" hidden="1">
      <c r="BF128"/>
    </row>
    <row r="129" spans="58:58" hidden="1">
      <c r="BF129"/>
    </row>
    <row r="130" spans="58:58" hidden="1">
      <c r="BF130"/>
    </row>
    <row r="131" spans="58:58" hidden="1">
      <c r="BF131"/>
    </row>
    <row r="132" spans="58:58" hidden="1">
      <c r="BF132"/>
    </row>
    <row r="133" spans="58:58" hidden="1">
      <c r="BF133"/>
    </row>
    <row r="134" spans="58:58" hidden="1">
      <c r="BF134"/>
    </row>
    <row r="135" spans="58:58" hidden="1">
      <c r="BF135"/>
    </row>
    <row r="136" spans="58:58" hidden="1">
      <c r="BF136"/>
    </row>
    <row r="137" spans="58:58" hidden="1">
      <c r="BF137"/>
    </row>
    <row r="138" spans="58:58" hidden="1">
      <c r="BF138"/>
    </row>
    <row r="139" spans="58:58" hidden="1">
      <c r="BF139"/>
    </row>
    <row r="140" spans="58:58" hidden="1">
      <c r="BF140"/>
    </row>
    <row r="141" spans="58:58" hidden="1">
      <c r="BF141"/>
    </row>
    <row r="142" spans="58:58" hidden="1">
      <c r="BF142"/>
    </row>
    <row r="143" spans="58:58" hidden="1">
      <c r="BF143"/>
    </row>
    <row r="144" spans="58:58" hidden="1">
      <c r="BF144"/>
    </row>
    <row r="145" spans="58:58" hidden="1">
      <c r="BF145"/>
    </row>
    <row r="146" spans="58:58" hidden="1">
      <c r="BF146"/>
    </row>
    <row r="147" spans="58:58" hidden="1">
      <c r="BF147"/>
    </row>
    <row r="148" spans="58:58" hidden="1">
      <c r="BF148"/>
    </row>
    <row r="149" spans="58:58" hidden="1">
      <c r="BF149"/>
    </row>
    <row r="150" spans="58:58" hidden="1">
      <c r="BF150"/>
    </row>
    <row r="151" spans="58:58" hidden="1">
      <c r="BF151"/>
    </row>
    <row r="152" spans="58:58" hidden="1">
      <c r="BF152"/>
    </row>
    <row r="153" spans="58:58" hidden="1">
      <c r="BF153"/>
    </row>
    <row r="154" spans="58:58" hidden="1">
      <c r="BF154"/>
    </row>
    <row r="155" spans="58:58" hidden="1">
      <c r="BF155"/>
    </row>
    <row r="156" spans="58:58" hidden="1">
      <c r="BF156"/>
    </row>
    <row r="157" spans="58:58" hidden="1">
      <c r="BF157"/>
    </row>
    <row r="158" spans="58:58" hidden="1">
      <c r="BF158"/>
    </row>
    <row r="159" spans="58:58" hidden="1">
      <c r="BF159"/>
    </row>
    <row r="160" spans="58:58" hidden="1">
      <c r="BF160"/>
    </row>
    <row r="161" spans="58:58" hidden="1">
      <c r="BF161"/>
    </row>
    <row r="162" spans="58:58" hidden="1">
      <c r="BF162"/>
    </row>
    <row r="163" spans="58:58" hidden="1">
      <c r="BF163"/>
    </row>
    <row r="164" spans="58:58" hidden="1">
      <c r="BF164"/>
    </row>
    <row r="165" spans="58:58" hidden="1">
      <c r="BF165"/>
    </row>
    <row r="166" spans="58:58" hidden="1">
      <c r="BF166"/>
    </row>
    <row r="167" spans="58:58" hidden="1">
      <c r="BF167"/>
    </row>
    <row r="168" spans="58:58" hidden="1">
      <c r="BF168"/>
    </row>
    <row r="169" spans="58:58" hidden="1">
      <c r="BF169"/>
    </row>
    <row r="170" spans="58:58" hidden="1">
      <c r="BF170"/>
    </row>
    <row r="171" spans="58:58" hidden="1">
      <c r="BF171"/>
    </row>
    <row r="172" spans="58:58" hidden="1">
      <c r="BF172"/>
    </row>
    <row r="173" spans="58:58" hidden="1">
      <c r="BF173"/>
    </row>
    <row r="174" spans="58:58" hidden="1">
      <c r="BF174"/>
    </row>
    <row r="175" spans="58:58" hidden="1">
      <c r="BF175"/>
    </row>
    <row r="176" spans="58:58" hidden="1">
      <c r="BF176"/>
    </row>
    <row r="177" spans="58:58" hidden="1">
      <c r="BF177"/>
    </row>
    <row r="178" spans="58:58" hidden="1">
      <c r="BF178"/>
    </row>
    <row r="179" spans="58:58" hidden="1">
      <c r="BF179"/>
    </row>
    <row r="180" spans="58:58" hidden="1">
      <c r="BF180"/>
    </row>
    <row r="181" spans="58:58" hidden="1">
      <c r="BF181"/>
    </row>
    <row r="182" spans="58:58" hidden="1">
      <c r="BF182"/>
    </row>
    <row r="183" spans="58:58" hidden="1">
      <c r="BF183"/>
    </row>
    <row r="184" spans="58:58" hidden="1">
      <c r="BF184"/>
    </row>
    <row r="185" spans="58:58" hidden="1">
      <c r="BF185"/>
    </row>
    <row r="186" spans="58:58" hidden="1">
      <c r="BF186"/>
    </row>
    <row r="187" spans="58:58" hidden="1">
      <c r="BF187"/>
    </row>
    <row r="188" spans="58:58" hidden="1">
      <c r="BF188"/>
    </row>
    <row r="189" spans="58:58" hidden="1">
      <c r="BF189"/>
    </row>
    <row r="190" spans="58:58" hidden="1">
      <c r="BF190"/>
    </row>
    <row r="191" spans="58:58" hidden="1">
      <c r="BF191"/>
    </row>
    <row r="192" spans="58:58" hidden="1">
      <c r="BF192"/>
    </row>
    <row r="193" spans="58:58" hidden="1">
      <c r="BF193"/>
    </row>
    <row r="194" spans="58:58" hidden="1">
      <c r="BF194"/>
    </row>
    <row r="195" spans="58:58" hidden="1">
      <c r="BF195"/>
    </row>
    <row r="196" spans="58:58" hidden="1">
      <c r="BF196"/>
    </row>
    <row r="197" spans="58:58" hidden="1">
      <c r="BF197"/>
    </row>
    <row r="198" spans="58:58" hidden="1">
      <c r="BF198"/>
    </row>
    <row r="199" spans="58:58" hidden="1">
      <c r="BF199"/>
    </row>
    <row r="200" spans="58:58" hidden="1">
      <c r="BF200"/>
    </row>
    <row r="201" spans="58:58" hidden="1">
      <c r="BF201"/>
    </row>
    <row r="202" spans="58:58" hidden="1">
      <c r="BF202"/>
    </row>
    <row r="203" spans="58:58" hidden="1">
      <c r="BF203"/>
    </row>
    <row r="204" spans="58:58" hidden="1">
      <c r="BF204"/>
    </row>
    <row r="205" spans="58:58" hidden="1">
      <c r="BF205"/>
    </row>
    <row r="206" spans="58:58" hidden="1">
      <c r="BF206"/>
    </row>
    <row r="207" spans="58:58" hidden="1">
      <c r="BF207"/>
    </row>
    <row r="208" spans="58:58" hidden="1">
      <c r="BF208"/>
    </row>
    <row r="209" spans="58:58" hidden="1">
      <c r="BF209"/>
    </row>
    <row r="210" spans="58:58" hidden="1">
      <c r="BF210"/>
    </row>
    <row r="211" spans="58:58" hidden="1">
      <c r="BF211"/>
    </row>
    <row r="212" spans="58:58" hidden="1">
      <c r="BF212"/>
    </row>
    <row r="213" spans="58:58" hidden="1">
      <c r="BF213"/>
    </row>
    <row r="214" spans="58:58" hidden="1">
      <c r="BF214"/>
    </row>
    <row r="215" spans="58:58" hidden="1">
      <c r="BF215"/>
    </row>
    <row r="216" spans="58:58" hidden="1">
      <c r="BF216"/>
    </row>
    <row r="217" spans="58:58" hidden="1">
      <c r="BF217"/>
    </row>
    <row r="218" spans="58:58" hidden="1">
      <c r="BF218"/>
    </row>
    <row r="219" spans="58:58" hidden="1">
      <c r="BF219"/>
    </row>
    <row r="220" spans="58:58" hidden="1">
      <c r="BF220"/>
    </row>
    <row r="221" spans="58:58" hidden="1">
      <c r="BF221"/>
    </row>
    <row r="222" spans="58:58" hidden="1">
      <c r="BF222"/>
    </row>
    <row r="223" spans="58:58" hidden="1">
      <c r="BF223"/>
    </row>
    <row r="224" spans="58:58" hidden="1">
      <c r="BF224"/>
    </row>
    <row r="225" spans="58:58" hidden="1">
      <c r="BF225"/>
    </row>
    <row r="226" spans="58:58" hidden="1">
      <c r="BF226"/>
    </row>
    <row r="227" spans="58:58" hidden="1">
      <c r="BF227"/>
    </row>
    <row r="228" spans="58:58" hidden="1">
      <c r="BF228"/>
    </row>
    <row r="229" spans="58:58" hidden="1">
      <c r="BF229"/>
    </row>
    <row r="230" spans="58:58" hidden="1">
      <c r="BF230"/>
    </row>
    <row r="231" spans="58:58" hidden="1">
      <c r="BF231"/>
    </row>
    <row r="232" spans="58:58" hidden="1">
      <c r="BF232"/>
    </row>
    <row r="233" spans="58:58" hidden="1">
      <c r="BF233"/>
    </row>
    <row r="234" spans="58:58" hidden="1">
      <c r="BF234"/>
    </row>
    <row r="235" spans="58:58" hidden="1">
      <c r="BF235"/>
    </row>
    <row r="236" spans="58:58" hidden="1">
      <c r="BF236"/>
    </row>
    <row r="237" spans="58:58" hidden="1">
      <c r="BF237"/>
    </row>
    <row r="238" spans="58:58" hidden="1">
      <c r="BF238"/>
    </row>
    <row r="239" spans="58:58" hidden="1">
      <c r="BF239"/>
    </row>
    <row r="240" spans="58:58" hidden="1">
      <c r="BF240"/>
    </row>
    <row r="241" spans="58:58" hidden="1">
      <c r="BF241"/>
    </row>
    <row r="242" spans="58:58" hidden="1">
      <c r="BF242"/>
    </row>
    <row r="243" spans="58:58" hidden="1">
      <c r="BF243"/>
    </row>
    <row r="244" spans="58:58" hidden="1">
      <c r="BF244"/>
    </row>
    <row r="245" spans="58:58" hidden="1">
      <c r="BF245"/>
    </row>
    <row r="246" spans="58:58" hidden="1">
      <c r="BF246"/>
    </row>
    <row r="247" spans="58:58" hidden="1">
      <c r="BF247"/>
    </row>
    <row r="248" spans="58:58" hidden="1">
      <c r="BF248"/>
    </row>
    <row r="249" spans="58:58" hidden="1">
      <c r="BF249"/>
    </row>
    <row r="250" spans="58:58" hidden="1">
      <c r="BF250"/>
    </row>
    <row r="251" spans="58:58" hidden="1">
      <c r="BF251"/>
    </row>
    <row r="252" spans="58:58" hidden="1">
      <c r="BF252"/>
    </row>
    <row r="253" spans="58:58" hidden="1">
      <c r="BF253"/>
    </row>
    <row r="254" spans="58:58" hidden="1">
      <c r="BF254"/>
    </row>
    <row r="255" spans="58:58" hidden="1">
      <c r="BF255"/>
    </row>
    <row r="256" spans="58:58" hidden="1">
      <c r="BF256"/>
    </row>
    <row r="257" spans="58:58" hidden="1">
      <c r="BF257"/>
    </row>
    <row r="258" spans="58:58" hidden="1">
      <c r="BF258"/>
    </row>
    <row r="259" spans="58:58" hidden="1">
      <c r="BF259"/>
    </row>
    <row r="260" spans="58:58" hidden="1">
      <c r="BF260"/>
    </row>
    <row r="261" spans="58:58" hidden="1">
      <c r="BF261"/>
    </row>
    <row r="262" spans="58:58" hidden="1">
      <c r="BF262"/>
    </row>
    <row r="263" spans="58:58" hidden="1">
      <c r="BF263"/>
    </row>
    <row r="264" spans="58:58" hidden="1">
      <c r="BF264"/>
    </row>
    <row r="265" spans="58:58" hidden="1">
      <c r="BF265"/>
    </row>
    <row r="266" spans="58:58" hidden="1">
      <c r="BF266"/>
    </row>
    <row r="267" spans="58:58" hidden="1">
      <c r="BF267"/>
    </row>
    <row r="268" spans="58:58" hidden="1">
      <c r="BF268"/>
    </row>
    <row r="269" spans="58:58" hidden="1">
      <c r="BF269"/>
    </row>
    <row r="270" spans="58:58" hidden="1">
      <c r="BF270"/>
    </row>
    <row r="271" spans="58:58" hidden="1">
      <c r="BF271"/>
    </row>
    <row r="272" spans="58:58" hidden="1">
      <c r="BF272"/>
    </row>
    <row r="273" spans="58:58" hidden="1">
      <c r="BF273"/>
    </row>
    <row r="274" spans="58:58" hidden="1">
      <c r="BF274"/>
    </row>
    <row r="275" spans="58:58" hidden="1">
      <c r="BF275"/>
    </row>
    <row r="276" spans="58:58" hidden="1">
      <c r="BF276"/>
    </row>
    <row r="277" spans="58:58" hidden="1">
      <c r="BF277"/>
    </row>
    <row r="278" spans="58:58" hidden="1">
      <c r="BF278"/>
    </row>
    <row r="279" spans="58:58" hidden="1">
      <c r="BF279"/>
    </row>
    <row r="280" spans="58:58" hidden="1">
      <c r="BF280"/>
    </row>
    <row r="281" spans="58:58" hidden="1">
      <c r="BF281"/>
    </row>
    <row r="282" spans="58:58" hidden="1">
      <c r="BF282"/>
    </row>
    <row r="283" spans="58:58" hidden="1">
      <c r="BF283"/>
    </row>
    <row r="284" spans="58:58" hidden="1">
      <c r="BF284"/>
    </row>
    <row r="285" spans="58:58" hidden="1">
      <c r="BF285"/>
    </row>
    <row r="286" spans="58:58" hidden="1">
      <c r="BF286"/>
    </row>
    <row r="287" spans="58:58" hidden="1">
      <c r="BF287"/>
    </row>
    <row r="288" spans="58:58" hidden="1">
      <c r="BF288"/>
    </row>
    <row r="289" spans="58:58" hidden="1">
      <c r="BF289"/>
    </row>
    <row r="290" spans="58:58" hidden="1">
      <c r="BF290"/>
    </row>
    <row r="291" spans="58:58" hidden="1">
      <c r="BF291"/>
    </row>
    <row r="292" spans="58:58" hidden="1">
      <c r="BF292"/>
    </row>
    <row r="293" spans="58:58" hidden="1">
      <c r="BF293"/>
    </row>
    <row r="294" spans="58:58" hidden="1">
      <c r="BF294"/>
    </row>
    <row r="295" spans="58:58" hidden="1">
      <c r="BF295"/>
    </row>
    <row r="296" spans="58:58" hidden="1">
      <c r="BF296"/>
    </row>
    <row r="297" spans="58:58" hidden="1">
      <c r="BF297"/>
    </row>
    <row r="298" spans="58:58" hidden="1">
      <c r="BF298"/>
    </row>
    <row r="299" spans="58:58" hidden="1">
      <c r="BF299"/>
    </row>
    <row r="300" spans="58:58" hidden="1">
      <c r="BF300"/>
    </row>
    <row r="301" spans="58:58" hidden="1">
      <c r="BF301"/>
    </row>
    <row r="302" spans="58:58" hidden="1">
      <c r="BF302"/>
    </row>
    <row r="303" spans="58:58" hidden="1">
      <c r="BF303"/>
    </row>
    <row r="304" spans="58:58" hidden="1">
      <c r="BF304"/>
    </row>
    <row r="305" spans="58:58" hidden="1">
      <c r="BF305"/>
    </row>
    <row r="306" spans="58:58" hidden="1">
      <c r="BF306"/>
    </row>
    <row r="307" spans="58:58" hidden="1">
      <c r="BF307"/>
    </row>
    <row r="308" spans="58:58" hidden="1">
      <c r="BF308"/>
    </row>
    <row r="309" spans="58:58" hidden="1">
      <c r="BF309"/>
    </row>
    <row r="310" spans="58:58" hidden="1">
      <c r="BF310"/>
    </row>
    <row r="311" spans="58:58" hidden="1">
      <c r="BF311"/>
    </row>
    <row r="312" spans="58:58" hidden="1">
      <c r="BF312"/>
    </row>
    <row r="313" spans="58:58" hidden="1">
      <c r="BF313"/>
    </row>
    <row r="314" spans="58:58" hidden="1">
      <c r="BF314"/>
    </row>
    <row r="315" spans="58:58" hidden="1">
      <c r="BF315"/>
    </row>
    <row r="316" spans="58:58" hidden="1">
      <c r="BF316"/>
    </row>
    <row r="317" spans="58:58" hidden="1">
      <c r="BF317"/>
    </row>
    <row r="318" spans="58:58" hidden="1">
      <c r="BF318"/>
    </row>
    <row r="319" spans="58:58" hidden="1">
      <c r="BF319"/>
    </row>
    <row r="320" spans="58:58" hidden="1">
      <c r="BF320"/>
    </row>
    <row r="321" spans="58:58" hidden="1">
      <c r="BF321"/>
    </row>
    <row r="322" spans="58:58" hidden="1">
      <c r="BF322"/>
    </row>
    <row r="323" spans="58:58" hidden="1">
      <c r="BF323"/>
    </row>
    <row r="324" spans="58:58" hidden="1">
      <c r="BF324"/>
    </row>
    <row r="325" spans="58:58" hidden="1">
      <c r="BF325"/>
    </row>
    <row r="326" spans="58:58" hidden="1">
      <c r="BF326"/>
    </row>
    <row r="327" spans="58:58" hidden="1">
      <c r="BF327"/>
    </row>
    <row r="328" spans="58:58" hidden="1">
      <c r="BF328"/>
    </row>
    <row r="329" spans="58:58" hidden="1">
      <c r="BF329"/>
    </row>
    <row r="330" spans="58:58" hidden="1">
      <c r="BF330"/>
    </row>
    <row r="331" spans="58:58" hidden="1">
      <c r="BF331"/>
    </row>
    <row r="332" spans="58:58" hidden="1">
      <c r="BF332"/>
    </row>
    <row r="333" spans="58:58" hidden="1">
      <c r="BF333"/>
    </row>
    <row r="334" spans="58:58" hidden="1">
      <c r="BF334"/>
    </row>
    <row r="335" spans="58:58" hidden="1">
      <c r="BF335"/>
    </row>
    <row r="336" spans="58:58" hidden="1">
      <c r="BF336"/>
    </row>
    <row r="337" spans="58:58" hidden="1">
      <c r="BF337"/>
    </row>
    <row r="338" spans="58:58" hidden="1">
      <c r="BF338"/>
    </row>
    <row r="339" spans="58:58" hidden="1">
      <c r="BF339"/>
    </row>
    <row r="340" spans="58:58" hidden="1">
      <c r="BF340"/>
    </row>
    <row r="341" spans="58:58" hidden="1">
      <c r="BF341"/>
    </row>
    <row r="342" spans="58:58" hidden="1">
      <c r="BF342"/>
    </row>
    <row r="343" spans="58:58" hidden="1">
      <c r="BF343"/>
    </row>
    <row r="344" spans="58:58" hidden="1">
      <c r="BF344"/>
    </row>
    <row r="345" spans="58:58" hidden="1">
      <c r="BF345"/>
    </row>
    <row r="346" spans="58:58" hidden="1">
      <c r="BF346"/>
    </row>
    <row r="347" spans="58:58" hidden="1">
      <c r="BF347"/>
    </row>
    <row r="348" spans="58:58" hidden="1">
      <c r="BF348"/>
    </row>
    <row r="349" spans="58:58" hidden="1">
      <c r="BF349"/>
    </row>
    <row r="350" spans="58:58" hidden="1">
      <c r="BF350"/>
    </row>
    <row r="351" spans="58:58" hidden="1">
      <c r="BF351"/>
    </row>
    <row r="352" spans="58:58" hidden="1">
      <c r="BF352"/>
    </row>
    <row r="353" spans="58:58" hidden="1">
      <c r="BF353"/>
    </row>
    <row r="354" spans="58:58" hidden="1">
      <c r="BF354"/>
    </row>
    <row r="355" spans="58:58" hidden="1">
      <c r="BF355"/>
    </row>
    <row r="356" spans="58:58" hidden="1">
      <c r="BF356"/>
    </row>
    <row r="357" spans="58:58" hidden="1">
      <c r="BF357"/>
    </row>
    <row r="358" spans="58:58" hidden="1">
      <c r="BF358"/>
    </row>
    <row r="359" spans="58:58" hidden="1">
      <c r="BF359"/>
    </row>
    <row r="360" spans="58:58" hidden="1">
      <c r="BF360"/>
    </row>
    <row r="361" spans="58:58" hidden="1">
      <c r="BF361"/>
    </row>
    <row r="362" spans="58:58" hidden="1">
      <c r="BF362"/>
    </row>
    <row r="363" spans="58:58" hidden="1">
      <c r="BF363"/>
    </row>
    <row r="364" spans="58:58" hidden="1">
      <c r="BF364"/>
    </row>
    <row r="365" spans="58:58" hidden="1">
      <c r="BF365"/>
    </row>
    <row r="366" spans="58:58" hidden="1">
      <c r="BF366"/>
    </row>
    <row r="367" spans="58:58" hidden="1">
      <c r="BF367"/>
    </row>
    <row r="368" spans="58:58" hidden="1">
      <c r="BF368"/>
    </row>
    <row r="369" spans="58:58" hidden="1">
      <c r="BF369"/>
    </row>
    <row r="370" spans="58:58" hidden="1">
      <c r="BF370"/>
    </row>
    <row r="371" spans="58:58" hidden="1">
      <c r="BF371"/>
    </row>
    <row r="372" spans="58:58" hidden="1">
      <c r="BF372"/>
    </row>
    <row r="373" spans="58:58" hidden="1">
      <c r="BF373"/>
    </row>
    <row r="374" spans="58:58" hidden="1">
      <c r="BF374"/>
    </row>
    <row r="375" spans="58:58" hidden="1">
      <c r="BF375"/>
    </row>
    <row r="376" spans="58:58" hidden="1">
      <c r="BF376"/>
    </row>
    <row r="377" spans="58:58" hidden="1">
      <c r="BF377"/>
    </row>
    <row r="378" spans="58:58" hidden="1">
      <c r="BF378"/>
    </row>
    <row r="379" spans="58:58" hidden="1">
      <c r="BF379" s="295"/>
    </row>
    <row r="380" spans="58:58" hidden="1">
      <c r="BF380" s="295"/>
    </row>
    <row r="381" spans="58:58" hidden="1">
      <c r="BF381"/>
    </row>
    <row r="382" spans="58:58" hidden="1">
      <c r="BF382" s="295"/>
    </row>
    <row r="383" spans="58:58" hidden="1">
      <c r="BF383"/>
    </row>
    <row r="384" spans="58:58" hidden="1">
      <c r="BF384"/>
    </row>
    <row r="385" spans="58:58" hidden="1">
      <c r="BF385"/>
    </row>
    <row r="386" spans="58:58" hidden="1">
      <c r="BF386"/>
    </row>
    <row r="387" spans="58:58" hidden="1">
      <c r="BF387"/>
    </row>
    <row r="388" spans="58:58" hidden="1">
      <c r="BF388"/>
    </row>
    <row r="389" spans="58:58" hidden="1">
      <c r="BF389"/>
    </row>
    <row r="390" spans="58:58" hidden="1">
      <c r="BF390"/>
    </row>
    <row r="391" spans="58:58" hidden="1">
      <c r="BF391"/>
    </row>
    <row r="392" spans="58:58" hidden="1">
      <c r="BF392"/>
    </row>
    <row r="393" spans="58:58" hidden="1">
      <c r="BF393"/>
    </row>
    <row r="394" spans="58:58" hidden="1">
      <c r="BF394"/>
    </row>
    <row r="395" spans="58:58" hidden="1">
      <c r="BF395"/>
    </row>
    <row r="396" spans="58:58" hidden="1">
      <c r="BF396"/>
    </row>
    <row r="397" spans="58:58" hidden="1">
      <c r="BF397"/>
    </row>
  </sheetData>
  <pageMargins left="0" right="0" top="0" bottom="0" header="0.31496062992125984" footer="0.31496062992125984"/>
  <pageSetup paperSize="9" scale="28"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Intro</vt:lpstr>
      <vt:lpstr>CASA stated</vt:lpstr>
      <vt:lpstr>CASA underlying</vt:lpstr>
      <vt:lpstr>CASA Actual vs Consensus</vt:lpstr>
      <vt:lpstr>CASA Specif items</vt:lpstr>
      <vt:lpstr>Capital</vt:lpstr>
      <vt:lpstr>GCA stated</vt:lpstr>
      <vt:lpstr>GCA underlying</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CANTE Oriane (Credit Agricole S.A.)</cp:lastModifiedBy>
  <cp:lastPrinted>2020-02-13T18:07:21Z</cp:lastPrinted>
  <dcterms:created xsi:type="dcterms:W3CDTF">2019-05-13T09:49:54Z</dcterms:created>
  <dcterms:modified xsi:type="dcterms:W3CDTF">2025-02-06T09:05:04Z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